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21720" windowHeight="11085" tabRatio="917" activeTab="0"/>
  </bookViews>
  <sheets>
    <sheet name="Update Information" sheetId="1" r:id="rId1"/>
    <sheet name="Database" sheetId="2" r:id="rId2"/>
    <sheet name="Lifetime Prediction Model" sheetId="3" r:id="rId3"/>
  </sheets>
  <definedNames>
    <definedName name="AccessDatabase" hidden="1">"G:\projects\_timaru district council\3CW060\AC Pipe Condition Model.mdb"</definedName>
    <definedName name="Button_11">"AC_Pipe_Condition_Model_Main_Table_List"</definedName>
    <definedName name="Button_13">"AC_Pipe_Condition_Model_Main_Table_List"</definedName>
    <definedName name="_xlnm.Print_Area" localSheetId="1">'Database'!$B$6:$S$81</definedName>
    <definedName name="_xlnm.Print_Area" localSheetId="2">'Lifetime Prediction Model'!$B$2:$T$31</definedName>
    <definedName name="_xlnm.Print_Area" localSheetId="0">'Update Information'!$B$2:$G$11</definedName>
    <definedName name="_xlnm.Print_Titles" localSheetId="2">'Lifetime Prediction Model'!$2:$5</definedName>
  </definedNames>
  <calcPr fullCalcOnLoad="1"/>
</workbook>
</file>

<file path=xl/sharedStrings.xml><?xml version="1.0" encoding="utf-8"?>
<sst xmlns="http://schemas.openxmlformats.org/spreadsheetml/2006/main" count="72" uniqueCount="60">
  <si>
    <t>Location Description</t>
  </si>
  <si>
    <t>Local Authority</t>
  </si>
  <si>
    <t>Year of installation</t>
  </si>
  <si>
    <t>Year of Appraisal</t>
  </si>
  <si>
    <t>City/Town</t>
  </si>
  <si>
    <t>Sample Age (years)</t>
  </si>
  <si>
    <t>Mean Pipe OD (mm)</t>
  </si>
  <si>
    <t>Working Pressure (m)</t>
  </si>
  <si>
    <t>Modelled Det'n (mm)</t>
  </si>
  <si>
    <t>Estimated Year of First Det'n Failure</t>
  </si>
  <si>
    <t>Max. External Det'n (mm)</t>
  </si>
  <si>
    <t>Max. Internal Det'n (mm)</t>
  </si>
  <si>
    <t>Total Det'n Causing Failure (mm)</t>
  </si>
  <si>
    <t>Estimated Pipe Life (years)</t>
  </si>
  <si>
    <t>Working Pressure + Surge (MPa)</t>
  </si>
  <si>
    <t>Minimum Undeteriorated Wt before failure (mm)</t>
  </si>
  <si>
    <t>Pipe DN (mm)</t>
  </si>
  <si>
    <t>Min. Pipe Wall Thickness (mm)</t>
  </si>
  <si>
    <t>Pipe Specific Gravity</t>
  </si>
  <si>
    <t>Total Det'n (mm)</t>
  </si>
  <si>
    <t>Water Absorp. (%)</t>
  </si>
  <si>
    <t>Bench Burst Press. (m)</t>
  </si>
  <si>
    <t>Average Ext. Barcol Hardness</t>
  </si>
  <si>
    <t>Average Int. Barcol Hardness</t>
  </si>
  <si>
    <t>Deterioration Model Output</t>
  </si>
  <si>
    <t>Lifetime Prediction Model Output</t>
  </si>
  <si>
    <t>Sample Age</t>
  </si>
  <si>
    <t>Calculations Based on Sample Data</t>
  </si>
  <si>
    <t>Comparison with National Average</t>
  </si>
  <si>
    <t>WA</t>
  </si>
  <si>
    <t>BBP</t>
  </si>
  <si>
    <t>Int BH</t>
  </si>
  <si>
    <t>Ext BH</t>
  </si>
  <si>
    <t>Todays Date:</t>
  </si>
  <si>
    <t>Last Revision:</t>
  </si>
  <si>
    <t>Example 1</t>
  </si>
  <si>
    <t>Example 2</t>
  </si>
  <si>
    <t>Street 1</t>
  </si>
  <si>
    <t>Street 2</t>
  </si>
  <si>
    <t>Town 1</t>
  </si>
  <si>
    <t>Town 2</t>
  </si>
  <si>
    <t>Total Detn =</t>
  </si>
  <si>
    <t>x Sample Age</t>
  </si>
  <si>
    <t>Sample Det'n Rate (mm/year)</t>
  </si>
  <si>
    <t>Surge Pressure =</t>
  </si>
  <si>
    <t>x Operating Pressure</t>
  </si>
  <si>
    <t>Lifetime Prediction Model</t>
  </si>
  <si>
    <t>Working Database</t>
  </si>
  <si>
    <t>Working Database and Model</t>
  </si>
  <si>
    <t>Revision Status</t>
  </si>
  <si>
    <t>Input from National Data Base</t>
  </si>
  <si>
    <t>Refer Section 2 - National AC Watermain Database and Lifetime Prediction Model - Development and Application, page 2.5, for using the Working Database and Model</t>
  </si>
  <si>
    <t>NOTE</t>
  </si>
  <si>
    <t>Copy spreadsheets from CD to utilise the Working Database and Model</t>
  </si>
  <si>
    <t>(M6*F6)/((2*23.5)+M6)</t>
  </si>
  <si>
    <t>The term 23.5MPa in (2*23.5) relates to Pipes to NZS 3202:1977.  For pipes between 1959 and 1976 use 22.1MPa and for pre 1959 pipes use 15.5MPa</t>
  </si>
  <si>
    <t>Note: The Formula in Column N is:</t>
  </si>
  <si>
    <t>Enter the data in here and then refer to The Lifetime prediction model tab for the results.</t>
  </si>
  <si>
    <t>Note; the spreadsheet does not allow for lifetimes of over 100 years.  Change the formula in column S to change this condition</t>
  </si>
  <si>
    <t>Working Pressure + Surge (MPa) in column M uses the default factor of 1.5 in cell 11D on the update information tab.  If you have datalogged information on pressures, reduce the factor to suit - if there is a reasonably long record and few "surges" then the factor can be reduced as low as 1.2.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</si>
</sst>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%"/>
    <numFmt numFmtId="180" formatCode="#,##0.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0000"/>
    <numFmt numFmtId="200" formatCode="0.00E+0\6"/>
    <numFmt numFmtId="201" formatCode="##0.0E+0\6"/>
    <numFmt numFmtId="202" formatCode=".0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20"/>
      <color indexed="17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9"/>
      <color indexed="1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72" fontId="2" fillId="0" borderId="13" xfId="0" applyNumberFormat="1" applyFont="1" applyFill="1" applyBorder="1" applyAlignment="1" applyProtection="1">
      <alignment horizontal="center"/>
      <protection hidden="1"/>
    </xf>
    <xf numFmtId="1" fontId="2" fillId="0" borderId="13" xfId="57" applyNumberFormat="1" applyFont="1" applyFill="1" applyBorder="1" applyAlignment="1" applyProtection="1">
      <alignment horizontal="center"/>
      <protection hidden="1"/>
    </xf>
    <xf numFmtId="172" fontId="2" fillId="0" borderId="13" xfId="57" applyNumberFormat="1" applyFont="1" applyFill="1" applyBorder="1" applyAlignment="1" applyProtection="1">
      <alignment horizontal="center"/>
      <protection hidden="1"/>
    </xf>
    <xf numFmtId="2" fontId="2" fillId="0" borderId="13" xfId="57" applyNumberFormat="1" applyFont="1" applyFill="1" applyBorder="1" applyAlignment="1" applyProtection="1">
      <alignment horizontal="center"/>
      <protection hidden="1"/>
    </xf>
    <xf numFmtId="0" fontId="1" fillId="33" borderId="10" xfId="57" applyFont="1" applyFill="1" applyBorder="1" applyAlignment="1" applyProtection="1">
      <alignment horizontal="center" vertical="center" wrapText="1"/>
      <protection hidden="1"/>
    </xf>
    <xf numFmtId="0" fontId="1" fillId="33" borderId="11" xfId="57" applyFont="1" applyFill="1" applyBorder="1" applyAlignment="1" applyProtection="1">
      <alignment horizontal="center" vertical="center" wrapText="1"/>
      <protection hidden="1"/>
    </xf>
    <xf numFmtId="1" fontId="2" fillId="34" borderId="14" xfId="0" applyNumberFormat="1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1" fontId="2" fillId="34" borderId="16" xfId="0" applyNumberFormat="1" applyFont="1" applyFill="1" applyBorder="1" applyAlignment="1" applyProtection="1">
      <alignment horizontal="center"/>
      <protection hidden="1"/>
    </xf>
    <xf numFmtId="1" fontId="2" fillId="0" borderId="17" xfId="0" applyNumberFormat="1" applyFont="1" applyFill="1" applyBorder="1" applyAlignment="1" applyProtection="1">
      <alignment horizontal="center"/>
      <protection hidden="1"/>
    </xf>
    <xf numFmtId="0" fontId="1" fillId="33" borderId="15" xfId="57" applyFont="1" applyFill="1" applyBorder="1" applyAlignment="1" applyProtection="1">
      <alignment horizontal="center" vertical="center" wrapText="1"/>
      <protection hidden="1"/>
    </xf>
    <xf numFmtId="1" fontId="2" fillId="0" borderId="17" xfId="57" applyNumberFormat="1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1" fontId="2" fillId="35" borderId="14" xfId="57" applyNumberFormat="1" applyFont="1" applyFill="1" applyBorder="1" applyAlignment="1" applyProtection="1">
      <alignment horizontal="center"/>
      <protection hidden="1"/>
    </xf>
    <xf numFmtId="172" fontId="2" fillId="35" borderId="13" xfId="57" applyNumberFormat="1" applyFont="1" applyFill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172" fontId="2" fillId="35" borderId="13" xfId="0" applyNumberFormat="1" applyFont="1" applyFill="1" applyBorder="1" applyAlignment="1" applyProtection="1">
      <alignment horizontal="center"/>
      <protection hidden="1"/>
    </xf>
    <xf numFmtId="1" fontId="2" fillId="0" borderId="20" xfId="0" applyNumberFormat="1" applyFont="1" applyFill="1" applyBorder="1" applyAlignment="1" applyProtection="1">
      <alignment horizontal="center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172" fontId="2" fillId="36" borderId="24" xfId="0" applyNumberFormat="1" applyFont="1" applyFill="1" applyBorder="1" applyAlignment="1" applyProtection="1">
      <alignment horizontal="center"/>
      <protection hidden="1"/>
    </xf>
    <xf numFmtId="173" fontId="2" fillId="36" borderId="16" xfId="0" applyNumberFormat="1" applyFont="1" applyFill="1" applyBorder="1" applyAlignment="1" applyProtection="1">
      <alignment horizontal="center"/>
      <protection hidden="1"/>
    </xf>
    <xf numFmtId="9" fontId="2" fillId="36" borderId="14" xfId="60" applyNumberFormat="1" applyFont="1" applyFill="1" applyBorder="1" applyAlignment="1" applyProtection="1">
      <alignment horizontal="center"/>
      <protection hidden="1"/>
    </xf>
    <xf numFmtId="172" fontId="2" fillId="35" borderId="14" xfId="0" applyNumberFormat="1" applyFont="1" applyFill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1" fontId="2" fillId="35" borderId="16" xfId="0" applyNumberFormat="1" applyFont="1" applyFill="1" applyBorder="1" applyAlignment="1" applyProtection="1">
      <alignment horizontal="center"/>
      <protection hidden="1"/>
    </xf>
    <xf numFmtId="2" fontId="2" fillId="35" borderId="13" xfId="0" applyNumberFormat="1" applyFont="1" applyFill="1" applyBorder="1" applyAlignment="1" applyProtection="1">
      <alignment horizontal="center"/>
      <protection hidden="1"/>
    </xf>
    <xf numFmtId="0" fontId="1" fillId="0" borderId="16" xfId="57" applyFont="1" applyFill="1" applyBorder="1" applyAlignment="1" applyProtection="1">
      <alignment horizontal="center"/>
      <protection hidden="1"/>
    </xf>
    <xf numFmtId="0" fontId="2" fillId="0" borderId="13" xfId="57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1" fontId="2" fillId="0" borderId="27" xfId="0" applyNumberFormat="1" applyFont="1" applyFill="1" applyBorder="1" applyAlignment="1" applyProtection="1">
      <alignment horizontal="center"/>
      <protection hidden="1"/>
    </xf>
    <xf numFmtId="172" fontId="2" fillId="0" borderId="27" xfId="0" applyNumberFormat="1" applyFont="1" applyFill="1" applyBorder="1" applyAlignment="1" applyProtection="1">
      <alignment horizontal="center"/>
      <protection hidden="1"/>
    </xf>
    <xf numFmtId="1" fontId="2" fillId="0" borderId="28" xfId="0" applyNumberFormat="1" applyFont="1" applyFill="1" applyBorder="1" applyAlignment="1" applyProtection="1">
      <alignment horizontal="center"/>
      <protection hidden="1"/>
    </xf>
    <xf numFmtId="1" fontId="2" fillId="0" borderId="29" xfId="0" applyNumberFormat="1" applyFont="1" applyFill="1" applyBorder="1" applyAlignment="1" applyProtection="1">
      <alignment horizontal="center"/>
      <protection hidden="1"/>
    </xf>
    <xf numFmtId="1" fontId="2" fillId="35" borderId="26" xfId="0" applyNumberFormat="1" applyFont="1" applyFill="1" applyBorder="1" applyAlignment="1" applyProtection="1">
      <alignment horizontal="center"/>
      <protection hidden="1"/>
    </xf>
    <xf numFmtId="2" fontId="2" fillId="35" borderId="27" xfId="0" applyNumberFormat="1" applyFont="1" applyFill="1" applyBorder="1" applyAlignment="1" applyProtection="1">
      <alignment horizontal="center"/>
      <protection hidden="1"/>
    </xf>
    <xf numFmtId="172" fontId="2" fillId="35" borderId="30" xfId="0" applyNumberFormat="1" applyFont="1" applyFill="1" applyBorder="1" applyAlignment="1" applyProtection="1">
      <alignment horizontal="center"/>
      <protection hidden="1"/>
    </xf>
    <xf numFmtId="173" fontId="2" fillId="36" borderId="26" xfId="0" applyNumberFormat="1" applyFont="1" applyFill="1" applyBorder="1" applyAlignment="1" applyProtection="1">
      <alignment horizontal="center"/>
      <protection hidden="1"/>
    </xf>
    <xf numFmtId="172" fontId="2" fillId="36" borderId="31" xfId="0" applyNumberFormat="1" applyFont="1" applyFill="1" applyBorder="1" applyAlignment="1" applyProtection="1">
      <alignment horizontal="center"/>
      <protection hidden="1"/>
    </xf>
    <xf numFmtId="9" fontId="2" fillId="36" borderId="30" xfId="60" applyNumberFormat="1" applyFont="1" applyFill="1" applyBorder="1" applyAlignment="1" applyProtection="1">
      <alignment horizontal="center"/>
      <protection hidden="1"/>
    </xf>
    <xf numFmtId="1" fontId="2" fillId="34" borderId="26" xfId="0" applyNumberFormat="1" applyFont="1" applyFill="1" applyBorder="1" applyAlignment="1" applyProtection="1">
      <alignment horizontal="center"/>
      <protection hidden="1"/>
    </xf>
    <xf numFmtId="1" fontId="2" fillId="34" borderId="30" xfId="0" applyNumberFormat="1" applyFont="1" applyFill="1" applyBorder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3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 horizontal="left"/>
      <protection hidden="1"/>
    </xf>
    <xf numFmtId="0" fontId="6" fillId="37" borderId="0" xfId="57" applyFill="1" applyProtection="1">
      <alignment/>
      <protection hidden="1"/>
    </xf>
    <xf numFmtId="0" fontId="1" fillId="0" borderId="16" xfId="57" applyFont="1" applyFill="1" applyBorder="1" applyAlignment="1" applyProtection="1">
      <alignment horizontal="center"/>
      <protection locked="0"/>
    </xf>
    <xf numFmtId="0" fontId="2" fillId="0" borderId="13" xfId="57" applyFont="1" applyFill="1" applyBorder="1" applyAlignment="1" applyProtection="1">
      <alignment horizontal="center"/>
      <protection locked="0"/>
    </xf>
    <xf numFmtId="1" fontId="2" fillId="0" borderId="13" xfId="57" applyNumberFormat="1" applyFont="1" applyFill="1" applyBorder="1" applyAlignment="1" applyProtection="1">
      <alignment horizontal="center"/>
      <protection locked="0"/>
    </xf>
    <xf numFmtId="172" fontId="2" fillId="0" borderId="13" xfId="57" applyNumberFormat="1" applyFont="1" applyFill="1" applyBorder="1" applyAlignment="1" applyProtection="1">
      <alignment horizontal="center"/>
      <protection locked="0"/>
    </xf>
    <xf numFmtId="2" fontId="2" fillId="0" borderId="13" xfId="57" applyNumberFormat="1" applyFont="1" applyFill="1" applyBorder="1" applyAlignment="1" applyProtection="1">
      <alignment horizontal="center"/>
      <protection locked="0"/>
    </xf>
    <xf numFmtId="172" fontId="2" fillId="35" borderId="13" xfId="57" applyNumberFormat="1" applyFont="1" applyFill="1" applyBorder="1" applyAlignment="1" applyProtection="1">
      <alignment horizontal="center"/>
      <protection locked="0"/>
    </xf>
    <xf numFmtId="1" fontId="2" fillId="0" borderId="17" xfId="57" applyNumberFormat="1" applyFont="1" applyFill="1" applyBorder="1" applyAlignment="1" applyProtection="1">
      <alignment horizontal="center"/>
      <protection locked="0"/>
    </xf>
    <xf numFmtId="1" fontId="2" fillId="35" borderId="14" xfId="57" applyNumberFormat="1" applyFont="1" applyFill="1" applyBorder="1" applyAlignment="1" applyProtection="1">
      <alignment horizontal="center"/>
      <protection locked="0"/>
    </xf>
    <xf numFmtId="0" fontId="1" fillId="0" borderId="26" xfId="57" applyFont="1" applyFill="1" applyBorder="1" applyAlignment="1" applyProtection="1">
      <alignment horizontal="center"/>
      <protection locked="0"/>
    </xf>
    <xf numFmtId="0" fontId="2" fillId="0" borderId="27" xfId="57" applyFont="1" applyFill="1" applyBorder="1" applyAlignment="1" applyProtection="1">
      <alignment horizontal="center"/>
      <protection locked="0"/>
    </xf>
    <xf numFmtId="1" fontId="2" fillId="0" borderId="27" xfId="57" applyNumberFormat="1" applyFont="1" applyFill="1" applyBorder="1" applyAlignment="1" applyProtection="1">
      <alignment horizontal="center"/>
      <protection locked="0"/>
    </xf>
    <xf numFmtId="172" fontId="2" fillId="0" borderId="27" xfId="57" applyNumberFormat="1" applyFont="1" applyFill="1" applyBorder="1" applyAlignment="1" applyProtection="1">
      <alignment horizontal="center"/>
      <protection locked="0"/>
    </xf>
    <xf numFmtId="2" fontId="2" fillId="0" borderId="27" xfId="57" applyNumberFormat="1" applyFont="1" applyFill="1" applyBorder="1" applyAlignment="1" applyProtection="1">
      <alignment horizontal="center"/>
      <protection locked="0"/>
    </xf>
    <xf numFmtId="172" fontId="2" fillId="35" borderId="27" xfId="57" applyNumberFormat="1" applyFont="1" applyFill="1" applyBorder="1" applyAlignment="1" applyProtection="1">
      <alignment horizontal="center"/>
      <protection locked="0"/>
    </xf>
    <xf numFmtId="1" fontId="2" fillId="0" borderId="29" xfId="57" applyNumberFormat="1" applyFont="1" applyFill="1" applyBorder="1" applyAlignment="1" applyProtection="1">
      <alignment horizontal="center"/>
      <protection locked="0"/>
    </xf>
    <xf numFmtId="1" fontId="2" fillId="35" borderId="30" xfId="57" applyNumberFormat="1" applyFont="1" applyFill="1" applyBorder="1" applyAlignment="1" applyProtection="1">
      <alignment horizontal="center"/>
      <protection locked="0"/>
    </xf>
    <xf numFmtId="0" fontId="0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 vertical="center" wrapText="1"/>
      <protection hidden="1"/>
    </xf>
    <xf numFmtId="0" fontId="3" fillId="38" borderId="0" xfId="0" applyFont="1" applyFill="1" applyBorder="1" applyAlignment="1" applyProtection="1">
      <alignment/>
      <protection hidden="1"/>
    </xf>
    <xf numFmtId="0" fontId="5" fillId="37" borderId="0" xfId="0" applyFont="1" applyFill="1" applyBorder="1" applyAlignment="1" applyProtection="1">
      <alignment horizontal="left" vertical="center" wrapText="1"/>
      <protection hidden="1"/>
    </xf>
    <xf numFmtId="0" fontId="10" fillId="37" borderId="0" xfId="0" applyFont="1" applyFill="1" applyBorder="1" applyAlignment="1" applyProtection="1">
      <alignment horizontal="left" vertical="center" wrapText="1"/>
      <protection hidden="1"/>
    </xf>
    <xf numFmtId="0" fontId="0" fillId="38" borderId="0" xfId="0" applyFill="1" applyAlignment="1" applyProtection="1">
      <alignment/>
      <protection hidden="1"/>
    </xf>
    <xf numFmtId="0" fontId="1" fillId="33" borderId="32" xfId="57" applyFont="1" applyFill="1" applyBorder="1" applyAlignment="1" applyProtection="1">
      <alignment horizontal="center" vertical="center" wrapText="1"/>
      <protection hidden="1"/>
    </xf>
    <xf numFmtId="0" fontId="6" fillId="38" borderId="0" xfId="57" applyFill="1" applyBorder="1" applyProtection="1">
      <alignment/>
      <protection hidden="1"/>
    </xf>
    <xf numFmtId="0" fontId="5" fillId="38" borderId="0" xfId="57" applyFont="1" applyFill="1" applyBorder="1" applyAlignment="1" applyProtection="1">
      <alignment horizontal="right" vertical="center" wrapText="1"/>
      <protection hidden="1"/>
    </xf>
    <xf numFmtId="0" fontId="6" fillId="38" borderId="33" xfId="57" applyFill="1" applyBorder="1" applyProtection="1">
      <alignment/>
      <protection hidden="1"/>
    </xf>
    <xf numFmtId="0" fontId="10" fillId="38" borderId="33" xfId="57" applyFont="1" applyFill="1" applyBorder="1" applyAlignment="1" applyProtection="1">
      <alignment horizontal="right" vertical="center" wrapText="1"/>
      <protection hidden="1"/>
    </xf>
    <xf numFmtId="0" fontId="5" fillId="38" borderId="33" xfId="57" applyFont="1" applyFill="1" applyBorder="1" applyAlignment="1" applyProtection="1">
      <alignment horizontal="right" vertical="center" wrapText="1"/>
      <protection hidden="1"/>
    </xf>
    <xf numFmtId="0" fontId="5" fillId="38" borderId="33" xfId="57" applyFont="1" applyFill="1" applyBorder="1" applyAlignment="1" applyProtection="1">
      <alignment horizontal="left" vertical="center" wrapText="1"/>
      <protection hidden="1"/>
    </xf>
    <xf numFmtId="0" fontId="3" fillId="38" borderId="33" xfId="0" applyFont="1" applyFill="1" applyBorder="1" applyAlignment="1" applyProtection="1">
      <alignment/>
      <protection hidden="1"/>
    </xf>
    <xf numFmtId="0" fontId="5" fillId="38" borderId="33" xfId="0" applyFont="1" applyFill="1" applyBorder="1" applyAlignment="1" applyProtection="1">
      <alignment horizontal="left" vertical="center" wrapText="1"/>
      <protection hidden="1"/>
    </xf>
    <xf numFmtId="0" fontId="5" fillId="38" borderId="0" xfId="0" applyFont="1" applyFill="1" applyBorder="1" applyAlignment="1" applyProtection="1">
      <alignment horizontal="left" vertical="center" wrapText="1"/>
      <protection hidden="1"/>
    </xf>
    <xf numFmtId="0" fontId="11" fillId="37" borderId="0" xfId="0" applyFont="1" applyFill="1" applyAlignment="1" applyProtection="1">
      <alignment/>
      <protection hidden="1"/>
    </xf>
    <xf numFmtId="0" fontId="8" fillId="38" borderId="23" xfId="0" applyFont="1" applyFill="1" applyBorder="1" applyAlignment="1" applyProtection="1">
      <alignment horizontal="right" vertical="center" wrapText="1"/>
      <protection hidden="1"/>
    </xf>
    <xf numFmtId="14" fontId="7" fillId="38" borderId="23" xfId="0" applyNumberFormat="1" applyFont="1" applyFill="1" applyBorder="1" applyAlignment="1" applyProtection="1">
      <alignment horizontal="left" vertical="center"/>
      <protection hidden="1"/>
    </xf>
    <xf numFmtId="0" fontId="6" fillId="0" borderId="0" xfId="57" applyFill="1" applyProtection="1">
      <alignment/>
      <protection hidden="1"/>
    </xf>
    <xf numFmtId="0" fontId="12" fillId="0" borderId="0" xfId="57" applyFont="1" applyFill="1" applyProtection="1">
      <alignment/>
      <protection hidden="1"/>
    </xf>
    <xf numFmtId="0" fontId="0" fillId="0" borderId="0" xfId="57" applyFont="1" applyFill="1" applyProtection="1">
      <alignment/>
      <protection hidden="1"/>
    </xf>
    <xf numFmtId="0" fontId="54" fillId="38" borderId="34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center"/>
    </xf>
    <xf numFmtId="0" fontId="1" fillId="0" borderId="35" xfId="57" applyFont="1" applyFill="1" applyBorder="1" applyAlignment="1" applyProtection="1">
      <alignment horizontal="center"/>
      <protection locked="0"/>
    </xf>
    <xf numFmtId="0" fontId="2" fillId="0" borderId="36" xfId="57" applyFont="1" applyFill="1" applyBorder="1" applyAlignment="1" applyProtection="1">
      <alignment horizontal="center"/>
      <protection locked="0"/>
    </xf>
    <xf numFmtId="1" fontId="2" fillId="0" borderId="36" xfId="57" applyNumberFormat="1" applyFont="1" applyFill="1" applyBorder="1" applyAlignment="1" applyProtection="1">
      <alignment horizontal="center"/>
      <protection hidden="1"/>
    </xf>
    <xf numFmtId="172" fontId="2" fillId="0" borderId="36" xfId="57" applyNumberFormat="1" applyFont="1" applyFill="1" applyBorder="1" applyAlignment="1" applyProtection="1">
      <alignment horizontal="center"/>
      <protection locked="0"/>
    </xf>
    <xf numFmtId="172" fontId="2" fillId="0" borderId="36" xfId="57" applyNumberFormat="1" applyFont="1" applyFill="1" applyBorder="1" applyAlignment="1" applyProtection="1">
      <alignment horizontal="center"/>
      <protection hidden="1"/>
    </xf>
    <xf numFmtId="0" fontId="6" fillId="0" borderId="37" xfId="57" applyFill="1" applyBorder="1" applyProtection="1">
      <alignment/>
      <protection hidden="1"/>
    </xf>
    <xf numFmtId="0" fontId="6" fillId="0" borderId="38" xfId="57" applyFill="1" applyBorder="1" applyProtection="1">
      <alignment/>
      <protection hidden="1"/>
    </xf>
    <xf numFmtId="0" fontId="1" fillId="0" borderId="39" xfId="57" applyFont="1" applyFill="1" applyBorder="1" applyAlignment="1" applyProtection="1">
      <alignment horizontal="center"/>
      <protection locked="0"/>
    </xf>
    <xf numFmtId="0" fontId="2" fillId="0" borderId="37" xfId="57" applyFont="1" applyFill="1" applyBorder="1" applyAlignment="1" applyProtection="1">
      <alignment horizontal="center"/>
      <protection locked="0"/>
    </xf>
    <xf numFmtId="1" fontId="2" fillId="0" borderId="37" xfId="57" applyNumberFormat="1" applyFont="1" applyFill="1" applyBorder="1" applyAlignment="1" applyProtection="1">
      <alignment horizontal="center"/>
      <protection hidden="1"/>
    </xf>
    <xf numFmtId="172" fontId="2" fillId="0" borderId="37" xfId="57" applyNumberFormat="1" applyFont="1" applyFill="1" applyBorder="1" applyAlignment="1" applyProtection="1">
      <alignment horizontal="center"/>
      <protection locked="0"/>
    </xf>
    <xf numFmtId="172" fontId="2" fillId="0" borderId="37" xfId="57" applyNumberFormat="1" applyFont="1" applyFill="1" applyBorder="1" applyAlignment="1" applyProtection="1">
      <alignment horizontal="center"/>
      <protection hidden="1"/>
    </xf>
    <xf numFmtId="172" fontId="2" fillId="35" borderId="37" xfId="57" applyNumberFormat="1" applyFont="1" applyFill="1" applyBorder="1" applyAlignment="1" applyProtection="1">
      <alignment horizontal="center"/>
      <protection locked="0"/>
    </xf>
    <xf numFmtId="1" fontId="2" fillId="0" borderId="37" xfId="57" applyNumberFormat="1" applyFont="1" applyFill="1" applyBorder="1" applyAlignment="1" applyProtection="1">
      <alignment horizontal="center"/>
      <protection locked="0"/>
    </xf>
    <xf numFmtId="1" fontId="2" fillId="0" borderId="40" xfId="57" applyNumberFormat="1" applyFont="1" applyFill="1" applyBorder="1" applyAlignment="1" applyProtection="1">
      <alignment horizontal="center"/>
      <protection locked="0"/>
    </xf>
    <xf numFmtId="1" fontId="2" fillId="35" borderId="41" xfId="57" applyNumberFormat="1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1" fontId="2" fillId="0" borderId="0" xfId="57" applyNumberFormat="1" applyFont="1" applyFill="1" applyBorder="1" applyAlignment="1" applyProtection="1">
      <alignment horizontal="center"/>
      <protection hidden="1"/>
    </xf>
    <xf numFmtId="172" fontId="2" fillId="0" borderId="0" xfId="57" applyNumberFormat="1" applyFont="1" applyFill="1" applyBorder="1" applyAlignment="1" applyProtection="1">
      <alignment horizontal="center"/>
      <protection locked="0"/>
    </xf>
    <xf numFmtId="172" fontId="2" fillId="0" borderId="0" xfId="57" applyNumberFormat="1" applyFont="1" applyFill="1" applyBorder="1" applyAlignment="1" applyProtection="1">
      <alignment horizontal="center"/>
      <protection hidden="1"/>
    </xf>
    <xf numFmtId="172" fontId="2" fillId="35" borderId="0" xfId="57" applyNumberFormat="1" applyFont="1" applyFill="1" applyBorder="1" applyAlignment="1" applyProtection="1">
      <alignment horizontal="center"/>
      <protection locked="0"/>
    </xf>
    <xf numFmtId="0" fontId="6" fillId="0" borderId="0" xfId="57" applyFill="1" applyBorder="1" applyProtection="1">
      <alignment/>
      <protection hidden="1"/>
    </xf>
    <xf numFmtId="1" fontId="2" fillId="0" borderId="0" xfId="57" applyNumberFormat="1" applyFont="1" applyFill="1" applyBorder="1" applyAlignment="1" applyProtection="1">
      <alignment horizontal="center"/>
      <protection locked="0"/>
    </xf>
    <xf numFmtId="1" fontId="2" fillId="35" borderId="0" xfId="57" applyNumberFormat="1" applyFont="1" applyFill="1" applyBorder="1" applyAlignment="1" applyProtection="1">
      <alignment horizontal="center"/>
      <protection locked="0"/>
    </xf>
    <xf numFmtId="0" fontId="1" fillId="0" borderId="42" xfId="57" applyFont="1" applyFill="1" applyBorder="1" applyAlignment="1" applyProtection="1">
      <alignment horizontal="center"/>
      <protection locked="0"/>
    </xf>
    <xf numFmtId="0" fontId="2" fillId="0" borderId="38" xfId="57" applyFont="1" applyFill="1" applyBorder="1" applyAlignment="1" applyProtection="1">
      <alignment horizontal="center"/>
      <protection locked="0"/>
    </xf>
    <xf numFmtId="1" fontId="2" fillId="0" borderId="38" xfId="57" applyNumberFormat="1" applyFont="1" applyFill="1" applyBorder="1" applyAlignment="1" applyProtection="1">
      <alignment horizontal="center"/>
      <protection hidden="1"/>
    </xf>
    <xf numFmtId="172" fontId="2" fillId="0" borderId="38" xfId="57" applyNumberFormat="1" applyFont="1" applyFill="1" applyBorder="1" applyAlignment="1" applyProtection="1">
      <alignment horizontal="center"/>
      <protection locked="0"/>
    </xf>
    <xf numFmtId="172" fontId="2" fillId="0" borderId="38" xfId="57" applyNumberFormat="1" applyFont="1" applyFill="1" applyBorder="1" applyAlignment="1" applyProtection="1">
      <alignment horizontal="center"/>
      <protection hidden="1"/>
    </xf>
    <xf numFmtId="172" fontId="2" fillId="35" borderId="38" xfId="57" applyNumberFormat="1" applyFont="1" applyFill="1" applyBorder="1" applyAlignment="1" applyProtection="1">
      <alignment horizontal="center"/>
      <protection locked="0"/>
    </xf>
    <xf numFmtId="1" fontId="2" fillId="0" borderId="38" xfId="57" applyNumberFormat="1" applyFont="1" applyFill="1" applyBorder="1" applyAlignment="1" applyProtection="1">
      <alignment horizontal="center"/>
      <protection locked="0"/>
    </xf>
    <xf numFmtId="1" fontId="2" fillId="35" borderId="43" xfId="57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55" fillId="0" borderId="39" xfId="57" applyFont="1" applyFill="1" applyBorder="1" applyAlignment="1" applyProtection="1">
      <alignment horizontal="center"/>
      <protection locked="0"/>
    </xf>
    <xf numFmtId="0" fontId="55" fillId="0" borderId="37" xfId="57" applyFont="1" applyFill="1" applyBorder="1" applyAlignment="1" applyProtection="1">
      <alignment horizontal="center"/>
      <protection locked="0"/>
    </xf>
    <xf numFmtId="1" fontId="55" fillId="0" borderId="37" xfId="57" applyNumberFormat="1" applyFont="1" applyFill="1" applyBorder="1" applyAlignment="1" applyProtection="1">
      <alignment horizontal="center"/>
      <protection hidden="1"/>
    </xf>
    <xf numFmtId="172" fontId="55" fillId="0" borderId="37" xfId="57" applyNumberFormat="1" applyFont="1" applyFill="1" applyBorder="1" applyAlignment="1" applyProtection="1">
      <alignment horizontal="center"/>
      <protection locked="0"/>
    </xf>
    <xf numFmtId="172" fontId="55" fillId="0" borderId="37" xfId="57" applyNumberFormat="1" applyFont="1" applyFill="1" applyBorder="1" applyAlignment="1" applyProtection="1">
      <alignment horizontal="center"/>
      <protection hidden="1"/>
    </xf>
    <xf numFmtId="0" fontId="54" fillId="0" borderId="37" xfId="57" applyFont="1" applyFill="1" applyBorder="1" applyProtection="1">
      <alignment/>
      <protection hidden="1"/>
    </xf>
    <xf numFmtId="172" fontId="55" fillId="35" borderId="37" xfId="57" applyNumberFormat="1" applyFont="1" applyFill="1" applyBorder="1" applyAlignment="1" applyProtection="1">
      <alignment horizontal="center"/>
      <protection locked="0"/>
    </xf>
    <xf numFmtId="1" fontId="55" fillId="0" borderId="37" xfId="57" applyNumberFormat="1" applyFont="1" applyFill="1" applyBorder="1" applyAlignment="1" applyProtection="1">
      <alignment horizontal="center"/>
      <protection locked="0"/>
    </xf>
    <xf numFmtId="1" fontId="55" fillId="35" borderId="41" xfId="57" applyNumberFormat="1" applyFont="1" applyFill="1" applyBorder="1" applyAlignment="1" applyProtection="1">
      <alignment horizontal="center"/>
      <protection locked="0"/>
    </xf>
    <xf numFmtId="0" fontId="55" fillId="0" borderId="26" xfId="0" applyFont="1" applyFill="1" applyBorder="1" applyAlignment="1" applyProtection="1">
      <alignment horizontal="center"/>
      <protection hidden="1"/>
    </xf>
    <xf numFmtId="0" fontId="55" fillId="0" borderId="27" xfId="0" applyFont="1" applyFill="1" applyBorder="1" applyAlignment="1" applyProtection="1">
      <alignment horizontal="center"/>
      <protection hidden="1"/>
    </xf>
    <xf numFmtId="1" fontId="55" fillId="0" borderId="27" xfId="0" applyNumberFormat="1" applyFont="1" applyFill="1" applyBorder="1" applyAlignment="1" applyProtection="1">
      <alignment horizontal="center"/>
      <protection hidden="1"/>
    </xf>
    <xf numFmtId="172" fontId="55" fillId="0" borderId="27" xfId="0" applyNumberFormat="1" applyFont="1" applyFill="1" applyBorder="1" applyAlignment="1" applyProtection="1">
      <alignment horizontal="center"/>
      <protection hidden="1"/>
    </xf>
    <xf numFmtId="1" fontId="55" fillId="0" borderId="28" xfId="0" applyNumberFormat="1" applyFont="1" applyFill="1" applyBorder="1" applyAlignment="1" applyProtection="1">
      <alignment horizontal="center"/>
      <protection hidden="1"/>
    </xf>
    <xf numFmtId="1" fontId="55" fillId="0" borderId="29" xfId="0" applyNumberFormat="1" applyFont="1" applyFill="1" applyBorder="1" applyAlignment="1" applyProtection="1">
      <alignment horizontal="center"/>
      <protection hidden="1"/>
    </xf>
    <xf numFmtId="1" fontId="55" fillId="35" borderId="26" xfId="0" applyNumberFormat="1" applyFont="1" applyFill="1" applyBorder="1" applyAlignment="1" applyProtection="1">
      <alignment horizontal="center"/>
      <protection hidden="1"/>
    </xf>
    <xf numFmtId="2" fontId="55" fillId="35" borderId="27" xfId="0" applyNumberFormat="1" applyFont="1" applyFill="1" applyBorder="1" applyAlignment="1" applyProtection="1">
      <alignment horizontal="center"/>
      <protection hidden="1"/>
    </xf>
    <xf numFmtId="172" fontId="55" fillId="35" borderId="13" xfId="0" applyNumberFormat="1" applyFont="1" applyFill="1" applyBorder="1" applyAlignment="1" applyProtection="1">
      <alignment horizontal="center"/>
      <protection hidden="1"/>
    </xf>
    <xf numFmtId="172" fontId="55" fillId="35" borderId="30" xfId="0" applyNumberFormat="1" applyFont="1" applyFill="1" applyBorder="1" applyAlignment="1" applyProtection="1">
      <alignment horizontal="center"/>
      <protection hidden="1"/>
    </xf>
    <xf numFmtId="173" fontId="55" fillId="36" borderId="26" xfId="0" applyNumberFormat="1" applyFont="1" applyFill="1" applyBorder="1" applyAlignment="1" applyProtection="1">
      <alignment horizontal="center"/>
      <protection hidden="1"/>
    </xf>
    <xf numFmtId="172" fontId="55" fillId="36" borderId="31" xfId="0" applyNumberFormat="1" applyFont="1" applyFill="1" applyBorder="1" applyAlignment="1" applyProtection="1">
      <alignment horizontal="center"/>
      <protection hidden="1"/>
    </xf>
    <xf numFmtId="9" fontId="55" fillId="36" borderId="30" xfId="60" applyNumberFormat="1" applyFont="1" applyFill="1" applyBorder="1" applyAlignment="1" applyProtection="1">
      <alignment horizontal="center"/>
      <protection hidden="1"/>
    </xf>
    <xf numFmtId="1" fontId="55" fillId="34" borderId="26" xfId="0" applyNumberFormat="1" applyFont="1" applyFill="1" applyBorder="1" applyAlignment="1" applyProtection="1">
      <alignment horizontal="center"/>
      <protection hidden="1"/>
    </xf>
    <xf numFmtId="1" fontId="55" fillId="34" borderId="30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174" fontId="7" fillId="0" borderId="33" xfId="0" applyNumberFormat="1" applyFont="1" applyFill="1" applyBorder="1" applyAlignment="1" applyProtection="1">
      <alignment horizontal="center" vertical="center"/>
      <protection hidden="1"/>
    </xf>
    <xf numFmtId="0" fontId="9" fillId="0" borderId="44" xfId="0" applyFont="1" applyFill="1" applyBorder="1" applyAlignment="1" applyProtection="1">
      <alignment horizontal="right" vertical="center" wrapText="1"/>
      <protection hidden="1"/>
    </xf>
    <xf numFmtId="0" fontId="9" fillId="0" borderId="23" xfId="0" applyFont="1" applyFill="1" applyBorder="1" applyAlignment="1" applyProtection="1">
      <alignment horizontal="right" vertical="center" wrapText="1"/>
      <protection hidden="1"/>
    </xf>
    <xf numFmtId="17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Alignment="1" applyProtection="1">
      <alignment horizontal="center"/>
      <protection hidden="1"/>
    </xf>
    <xf numFmtId="0" fontId="10" fillId="38" borderId="0" xfId="0" applyFont="1" applyFill="1" applyBorder="1" applyAlignment="1" applyProtection="1">
      <alignment horizontal="center" vertical="center" wrapText="1"/>
      <protection hidden="1"/>
    </xf>
    <xf numFmtId="0" fontId="8" fillId="34" borderId="45" xfId="0" applyFont="1" applyFill="1" applyBorder="1" applyAlignment="1" applyProtection="1">
      <alignment horizontal="right" vertical="center" wrapText="1"/>
      <protection hidden="1"/>
    </xf>
    <xf numFmtId="0" fontId="8" fillId="34" borderId="46" xfId="0" applyFont="1" applyFill="1" applyBorder="1" applyAlignment="1" applyProtection="1">
      <alignment horizontal="right" vertical="center" wrapText="1"/>
      <protection hidden="1"/>
    </xf>
    <xf numFmtId="0" fontId="8" fillId="34" borderId="47" xfId="0" applyFont="1" applyFill="1" applyBorder="1" applyAlignment="1" applyProtection="1">
      <alignment horizontal="right" vertical="center" wrapText="1"/>
      <protection hidden="1"/>
    </xf>
    <xf numFmtId="0" fontId="8" fillId="34" borderId="33" xfId="0" applyFont="1" applyFill="1" applyBorder="1" applyAlignment="1" applyProtection="1">
      <alignment horizontal="right" vertical="center" wrapText="1"/>
      <protection hidden="1"/>
    </xf>
    <xf numFmtId="14" fontId="7" fillId="34" borderId="46" xfId="0" applyNumberFormat="1" applyFont="1" applyFill="1" applyBorder="1" applyAlignment="1" applyProtection="1">
      <alignment horizontal="left" vertical="center"/>
      <protection hidden="1"/>
    </xf>
    <xf numFmtId="14" fontId="7" fillId="34" borderId="48" xfId="0" applyNumberFormat="1" applyFont="1" applyFill="1" applyBorder="1" applyAlignment="1" applyProtection="1">
      <alignment horizontal="left" vertical="center"/>
      <protection hidden="1"/>
    </xf>
    <xf numFmtId="0" fontId="9" fillId="0" borderId="23" xfId="0" applyFont="1" applyFill="1" applyBorder="1" applyAlignment="1" applyProtection="1">
      <alignment horizontal="left" vertical="center" wrapText="1"/>
      <protection hidden="1"/>
    </xf>
    <xf numFmtId="0" fontId="9" fillId="0" borderId="49" xfId="0" applyFont="1" applyFill="1" applyBorder="1" applyAlignment="1" applyProtection="1">
      <alignment horizontal="left" vertical="center" wrapText="1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0" fontId="9" fillId="0" borderId="50" xfId="0" applyFont="1" applyFill="1" applyBorder="1" applyAlignment="1" applyProtection="1">
      <alignment horizontal="left" vertical="center" wrapText="1"/>
      <protection hidden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8" fillId="0" borderId="48" xfId="0" applyFont="1" applyFill="1" applyBorder="1" applyAlignment="1" applyProtection="1">
      <alignment horizontal="center" vertical="center" wrapText="1"/>
      <protection hidden="1"/>
    </xf>
    <xf numFmtId="14" fontId="7" fillId="34" borderId="33" xfId="0" applyNumberFormat="1" applyFont="1" applyFill="1" applyBorder="1" applyAlignment="1" applyProtection="1">
      <alignment horizontal="left" vertical="center"/>
      <protection hidden="1"/>
    </xf>
    <xf numFmtId="14" fontId="7" fillId="34" borderId="50" xfId="0" applyNumberFormat="1" applyFont="1" applyFill="1" applyBorder="1" applyAlignment="1" applyProtection="1">
      <alignment horizontal="left" vertical="center"/>
      <protection hidden="1"/>
    </xf>
    <xf numFmtId="0" fontId="9" fillId="0" borderId="47" xfId="0" applyFont="1" applyFill="1" applyBorder="1" applyAlignment="1" applyProtection="1">
      <alignment horizontal="right" vertical="center" wrapText="1"/>
      <protection hidden="1"/>
    </xf>
    <xf numFmtId="0" fontId="9" fillId="0" borderId="33" xfId="0" applyFont="1" applyFill="1" applyBorder="1" applyAlignment="1" applyProtection="1">
      <alignment horizontal="right" vertical="center" wrapText="1"/>
      <protection hidden="1"/>
    </xf>
    <xf numFmtId="0" fontId="10" fillId="38" borderId="0" xfId="57" applyFont="1" applyFill="1" applyBorder="1" applyAlignment="1" applyProtection="1">
      <alignment horizontal="center" vertical="center" wrapText="1"/>
      <protection hidden="1"/>
    </xf>
    <xf numFmtId="0" fontId="56" fillId="38" borderId="0" xfId="57" applyFont="1" applyFill="1" applyBorder="1" applyAlignment="1" applyProtection="1">
      <alignment horizontal="left" vertical="center" wrapText="1"/>
      <protection hidden="1"/>
    </xf>
    <xf numFmtId="0" fontId="54" fillId="38" borderId="33" xfId="0" applyFont="1" applyFill="1" applyBorder="1" applyAlignment="1" applyProtection="1">
      <alignment horizontal="left" vertical="center" wrapText="1"/>
      <protection hidden="1"/>
    </xf>
    <xf numFmtId="0" fontId="53" fillId="0" borderId="33" xfId="0" applyFont="1" applyBorder="1" applyAlignment="1">
      <alignment horizontal="left" vertical="center" wrapText="1"/>
    </xf>
    <xf numFmtId="0" fontId="13" fillId="38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>
      <alignment horizontal="center" vertical="center" wrapText="1"/>
    </xf>
    <xf numFmtId="0" fontId="14" fillId="38" borderId="0" xfId="0" applyFont="1" applyFill="1" applyBorder="1" applyAlignment="1" applyProtection="1">
      <alignment horizontal="right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vertical="center" wrapText="1"/>
      <protection hidden="1"/>
    </xf>
    <xf numFmtId="0" fontId="3" fillId="36" borderId="44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49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5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57" fillId="38" borderId="54" xfId="0" applyFont="1" applyFill="1" applyBorder="1" applyAlignment="1" applyProtection="1">
      <alignment horizontal="left" vertical="center" wrapText="1"/>
      <protection hidden="1"/>
    </xf>
    <xf numFmtId="0" fontId="54" fillId="38" borderId="54" xfId="0" applyFont="1" applyFill="1" applyBorder="1" applyAlignment="1" applyProtection="1">
      <alignment horizontal="left" vertical="center" wrapText="1"/>
      <protection hidden="1"/>
    </xf>
    <xf numFmtId="0" fontId="53" fillId="0" borderId="54" xfId="0" applyFont="1" applyBorder="1" applyAlignment="1">
      <alignment horizontal="left" vertical="center" wrapText="1"/>
    </xf>
    <xf numFmtId="0" fontId="53" fillId="0" borderId="55" xfId="0" applyFont="1" applyBorder="1" applyAlignment="1">
      <alignment horizontal="left" vertical="center" wrapText="1"/>
    </xf>
    <xf numFmtId="0" fontId="58" fillId="38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us copy of AC Pipes Datab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</xdr:row>
      <xdr:rowOff>200025</xdr:rowOff>
    </xdr:from>
    <xdr:to>
      <xdr:col>5</xdr:col>
      <xdr:colOff>1304925</xdr:colOff>
      <xdr:row>1</xdr:row>
      <xdr:rowOff>1247775</xdr:rowOff>
    </xdr:to>
    <xdr:pic>
      <xdr:nvPicPr>
        <xdr:cNvPr id="1" name="Picture 2" descr="NZWWA Logo"/>
        <xdr:cNvPicPr preferRelativeResize="1">
          <a:picLocks noChangeAspect="1"/>
        </xdr:cNvPicPr>
      </xdr:nvPicPr>
      <xdr:blipFill>
        <a:blip r:embed="rId1"/>
        <a:srcRect l="-170" b="-207"/>
        <a:stretch>
          <a:fillRect/>
        </a:stretch>
      </xdr:blipFill>
      <xdr:spPr>
        <a:xfrm>
          <a:off x="885825" y="361950"/>
          <a:ext cx="3276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57150</xdr:rowOff>
    </xdr:from>
    <xdr:to>
      <xdr:col>2</xdr:col>
      <xdr:colOff>504825</xdr:colOff>
      <xdr:row>5</xdr:row>
      <xdr:rowOff>847725</xdr:rowOff>
    </xdr:to>
    <xdr:pic>
      <xdr:nvPicPr>
        <xdr:cNvPr id="1" name="Picture 6" descr="NZWWA Logo"/>
        <xdr:cNvPicPr preferRelativeResize="1">
          <a:picLocks noChangeAspect="1"/>
        </xdr:cNvPicPr>
      </xdr:nvPicPr>
      <xdr:blipFill>
        <a:blip r:embed="rId1"/>
        <a:srcRect l="54864" b="24389"/>
        <a:stretch>
          <a:fillRect/>
        </a:stretch>
      </xdr:blipFill>
      <xdr:spPr>
        <a:xfrm>
          <a:off x="1038225" y="885825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2</xdr:col>
      <xdr:colOff>476250</xdr:colOff>
      <xdr:row>1</xdr:row>
      <xdr:rowOff>819150</xdr:rowOff>
    </xdr:to>
    <xdr:pic>
      <xdr:nvPicPr>
        <xdr:cNvPr id="1" name="Picture 5" descr="NZWWA Logo"/>
        <xdr:cNvPicPr preferRelativeResize="1">
          <a:picLocks noChangeAspect="1"/>
        </xdr:cNvPicPr>
      </xdr:nvPicPr>
      <xdr:blipFill>
        <a:blip r:embed="rId1"/>
        <a:srcRect l="54864" b="24389"/>
        <a:stretch>
          <a:fillRect/>
        </a:stretch>
      </xdr:blipFill>
      <xdr:spPr>
        <a:xfrm>
          <a:off x="219075" y="20002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.421875" style="51" customWidth="1"/>
    <col min="2" max="2" width="17.140625" style="51" customWidth="1"/>
    <col min="3" max="4" width="9.140625" style="51" customWidth="1"/>
    <col min="5" max="5" width="5.00390625" style="51" customWidth="1"/>
    <col min="6" max="6" width="21.421875" style="51" customWidth="1"/>
    <col min="7" max="7" width="10.140625" style="51" customWidth="1"/>
    <col min="8" max="8" width="2.421875" style="51" customWidth="1"/>
    <col min="9" max="16384" width="9.140625" style="51" customWidth="1"/>
  </cols>
  <sheetData>
    <row r="2" spans="2:9" ht="137.25" customHeight="1">
      <c r="B2" s="158" t="s">
        <v>48</v>
      </c>
      <c r="C2" s="158"/>
      <c r="D2" s="158"/>
      <c r="E2" s="158"/>
      <c r="F2" s="158"/>
      <c r="G2" s="158"/>
      <c r="I2" s="87"/>
    </row>
    <row r="3" spans="2:20" ht="26.25">
      <c r="B3" s="159" t="s">
        <v>49</v>
      </c>
      <c r="C3" s="159"/>
      <c r="D3" s="159"/>
      <c r="E3" s="159"/>
      <c r="F3" s="159"/>
      <c r="G3" s="159"/>
      <c r="H3" s="75"/>
      <c r="I3" s="75"/>
      <c r="J3" s="75"/>
      <c r="K3" s="75"/>
      <c r="L3" s="74"/>
      <c r="M3" s="74"/>
      <c r="N3" s="74"/>
      <c r="O3" s="74"/>
      <c r="P3" s="74"/>
      <c r="Q3" s="74"/>
      <c r="R3" s="74"/>
      <c r="S3" s="74"/>
      <c r="T3" s="74"/>
    </row>
    <row r="4" spans="2:7" ht="13.5" thickBot="1">
      <c r="B4" s="76"/>
      <c r="C4" s="76"/>
      <c r="D4" s="76"/>
      <c r="E4" s="76"/>
      <c r="F4" s="76"/>
      <c r="G4" s="76"/>
    </row>
    <row r="5" spans="1:7" ht="29.25" customHeight="1">
      <c r="A5" s="52"/>
      <c r="B5" s="160" t="s">
        <v>34</v>
      </c>
      <c r="C5" s="161"/>
      <c r="D5" s="161"/>
      <c r="E5" s="164">
        <v>37032</v>
      </c>
      <c r="F5" s="164"/>
      <c r="G5" s="165"/>
    </row>
    <row r="6" spans="1:7" ht="30.75" customHeight="1" thickBot="1">
      <c r="A6" s="52"/>
      <c r="B6" s="162" t="s">
        <v>33</v>
      </c>
      <c r="C6" s="163"/>
      <c r="D6" s="163"/>
      <c r="E6" s="173">
        <f ca="1">TODAY()</f>
        <v>41710</v>
      </c>
      <c r="F6" s="173"/>
      <c r="G6" s="174"/>
    </row>
    <row r="7" spans="1:7" ht="12.75" customHeight="1" thickBot="1">
      <c r="A7" s="52"/>
      <c r="B7" s="88"/>
      <c r="C7" s="88"/>
      <c r="D7" s="88"/>
      <c r="E7" s="89"/>
      <c r="F7" s="89"/>
      <c r="G7" s="89"/>
    </row>
    <row r="8" spans="2:7" ht="63" customHeight="1">
      <c r="B8" s="170" t="str">
        <f>IF(E6-E5&gt;364,"Please Contact NZWWA for a Replacement Working Version","Working Version is Current and Using the Following Deterioration Relationship")</f>
        <v>Please Contact NZWWA for a Replacement Working Version</v>
      </c>
      <c r="C8" s="171"/>
      <c r="D8" s="171"/>
      <c r="E8" s="171"/>
      <c r="F8" s="171"/>
      <c r="G8" s="172"/>
    </row>
    <row r="9" spans="2:7" ht="30" customHeight="1" thickBot="1">
      <c r="B9" s="175" t="s">
        <v>41</v>
      </c>
      <c r="C9" s="176"/>
      <c r="D9" s="154">
        <v>0.2269</v>
      </c>
      <c r="E9" s="154"/>
      <c r="F9" s="168" t="s">
        <v>42</v>
      </c>
      <c r="G9" s="169"/>
    </row>
    <row r="10" spans="2:7" ht="13.5" thickBot="1">
      <c r="B10" s="76"/>
      <c r="C10" s="76"/>
      <c r="D10" s="76"/>
      <c r="E10" s="76"/>
      <c r="F10" s="76"/>
      <c r="G10" s="76"/>
    </row>
    <row r="11" spans="2:7" ht="33.75" customHeight="1" thickBot="1">
      <c r="B11" s="155" t="s">
        <v>44</v>
      </c>
      <c r="C11" s="156"/>
      <c r="D11" s="157">
        <v>1.5</v>
      </c>
      <c r="E11" s="157"/>
      <c r="F11" s="166" t="s">
        <v>45</v>
      </c>
      <c r="G11" s="167"/>
    </row>
    <row r="12" ht="12.75">
      <c r="H12" s="53"/>
    </row>
  </sheetData>
  <sheetProtection password="C849" sheet="1" objects="1" scenarios="1"/>
  <mergeCells count="13">
    <mergeCell ref="B8:G8"/>
    <mergeCell ref="E6:G6"/>
    <mergeCell ref="B9:C9"/>
    <mergeCell ref="D9:E9"/>
    <mergeCell ref="B11:C11"/>
    <mergeCell ref="D11:E11"/>
    <mergeCell ref="B2:G2"/>
    <mergeCell ref="B3:G3"/>
    <mergeCell ref="B5:D5"/>
    <mergeCell ref="B6:D6"/>
    <mergeCell ref="E5:G5"/>
    <mergeCell ref="F11:G11"/>
    <mergeCell ref="F9:G9"/>
  </mergeCells>
  <printOptions horizontalCentered="1"/>
  <pageMargins left="0.8661417322834646" right="0.75" top="0.984251968503937" bottom="0.984251968503937" header="0.5118110236220472" footer="0.5118110236220472"/>
  <pageSetup horizontalDpi="600" verticalDpi="600" orientation="portrait" paperSize="9" r:id="rId2"/>
  <headerFooter alignWithMargins="0">
    <oddHeader>&amp;R&amp;9Page 4-1</oddHeader>
    <oddFooter>&amp;LNew Zealand Asbestos Cement Watermain Manual&amp;RAugust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S1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10.28125" defaultRowHeight="12.75"/>
  <cols>
    <col min="1" max="1" width="14.7109375" style="54" customWidth="1"/>
    <col min="2" max="2" width="15.57421875" style="54" bestFit="1" customWidth="1"/>
    <col min="3" max="3" width="30.421875" style="54" customWidth="1"/>
    <col min="4" max="4" width="19.140625" style="54" bestFit="1" customWidth="1"/>
    <col min="5" max="5" width="8.140625" style="54" bestFit="1" customWidth="1"/>
    <col min="6" max="7" width="9.57421875" style="54" bestFit="1" customWidth="1"/>
    <col min="8" max="8" width="7.7109375" style="54" hidden="1" customWidth="1"/>
    <col min="9" max="9" width="8.7109375" style="54" bestFit="1" customWidth="1"/>
    <col min="10" max="11" width="10.00390625" style="54" bestFit="1" customWidth="1"/>
    <col min="12" max="12" width="8.57421875" style="54" bestFit="1" customWidth="1"/>
    <col min="13" max="13" width="7.7109375" style="54" hidden="1" customWidth="1"/>
    <col min="14" max="14" width="6.421875" style="54" hidden="1" customWidth="1"/>
    <col min="15" max="15" width="9.8515625" style="54" hidden="1" customWidth="1"/>
    <col min="16" max="16" width="9.28125" style="54" hidden="1" customWidth="1"/>
    <col min="17" max="17" width="9.7109375" style="54" customWidth="1"/>
    <col min="18" max="18" width="8.421875" style="54" customWidth="1"/>
    <col min="19" max="19" width="8.7109375" style="54" customWidth="1"/>
    <col min="20" max="20" width="2.57421875" style="54" customWidth="1"/>
    <col min="21" max="16384" width="10.28125" style="54" customWidth="1"/>
  </cols>
  <sheetData>
    <row r="6" spans="2:19" ht="71.25" customHeight="1">
      <c r="B6" s="78"/>
      <c r="C6" s="177" t="s">
        <v>47</v>
      </c>
      <c r="D6" s="177"/>
      <c r="E6" s="79"/>
      <c r="F6" s="178" t="s">
        <v>57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2:19" ht="12.75" customHeight="1" thickBot="1">
      <c r="B7" s="80"/>
      <c r="C7" s="81"/>
      <c r="D7" s="81"/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ht="48.75" thickBot="1">
      <c r="B8" s="9" t="s">
        <v>1</v>
      </c>
      <c r="C8" s="10" t="s">
        <v>0</v>
      </c>
      <c r="D8" s="10" t="s">
        <v>4</v>
      </c>
      <c r="E8" s="10" t="s">
        <v>16</v>
      </c>
      <c r="F8" s="10" t="s">
        <v>6</v>
      </c>
      <c r="G8" s="10" t="s">
        <v>17</v>
      </c>
      <c r="H8" s="10" t="s">
        <v>18</v>
      </c>
      <c r="I8" s="10" t="s">
        <v>7</v>
      </c>
      <c r="J8" s="10" t="s">
        <v>10</v>
      </c>
      <c r="K8" s="10" t="s">
        <v>11</v>
      </c>
      <c r="L8" s="10" t="s">
        <v>19</v>
      </c>
      <c r="M8" s="10" t="s">
        <v>20</v>
      </c>
      <c r="N8" s="10" t="s">
        <v>21</v>
      </c>
      <c r="O8" s="10" t="s">
        <v>22</v>
      </c>
      <c r="P8" s="10" t="s">
        <v>23</v>
      </c>
      <c r="Q8" s="10" t="s">
        <v>2</v>
      </c>
      <c r="R8" s="15" t="s">
        <v>3</v>
      </c>
      <c r="S8" s="77" t="s">
        <v>26</v>
      </c>
    </row>
    <row r="9" spans="2:19" ht="14.25">
      <c r="B9" s="33" t="s">
        <v>35</v>
      </c>
      <c r="C9" s="34" t="s">
        <v>37</v>
      </c>
      <c r="D9" s="34" t="s">
        <v>39</v>
      </c>
      <c r="E9" s="6">
        <v>100</v>
      </c>
      <c r="F9" s="7">
        <v>127</v>
      </c>
      <c r="G9" s="7">
        <v>17.7</v>
      </c>
      <c r="H9" s="8">
        <v>1.98</v>
      </c>
      <c r="I9" s="6">
        <v>58</v>
      </c>
      <c r="J9" s="7">
        <v>2</v>
      </c>
      <c r="K9" s="7">
        <v>1</v>
      </c>
      <c r="L9" s="19">
        <f aca="true" t="shared" si="0" ref="L9:L14">J9+K9</f>
        <v>3</v>
      </c>
      <c r="M9" s="7">
        <v>7.9</v>
      </c>
      <c r="N9" s="6">
        <v>826.2335274287466</v>
      </c>
      <c r="O9" s="6">
        <v>20</v>
      </c>
      <c r="P9" s="6">
        <v>30</v>
      </c>
      <c r="Q9" s="6">
        <v>1961</v>
      </c>
      <c r="R9" s="16">
        <v>1999</v>
      </c>
      <c r="S9" s="18">
        <f aca="true" t="shared" si="1" ref="S9:S14">R9-Q9</f>
        <v>38</v>
      </c>
    </row>
    <row r="10" spans="2:19" ht="14.25">
      <c r="B10" s="33" t="s">
        <v>36</v>
      </c>
      <c r="C10" s="34" t="s">
        <v>38</v>
      </c>
      <c r="D10" s="34" t="s">
        <v>40</v>
      </c>
      <c r="E10" s="6">
        <v>100</v>
      </c>
      <c r="F10" s="7">
        <v>124.1</v>
      </c>
      <c r="G10" s="7">
        <v>11</v>
      </c>
      <c r="H10" s="8">
        <v>1.56</v>
      </c>
      <c r="I10" s="6">
        <v>47</v>
      </c>
      <c r="J10" s="7">
        <v>3</v>
      </c>
      <c r="K10" s="7">
        <v>3.5</v>
      </c>
      <c r="L10" s="19">
        <f t="shared" si="0"/>
        <v>6.5</v>
      </c>
      <c r="M10" s="7">
        <v>24.6</v>
      </c>
      <c r="N10" s="6">
        <v>214.8329757891511</v>
      </c>
      <c r="O10" s="6">
        <v>40</v>
      </c>
      <c r="P10" s="6">
        <v>0</v>
      </c>
      <c r="Q10" s="6">
        <v>1960</v>
      </c>
      <c r="R10" s="16">
        <v>1999</v>
      </c>
      <c r="S10" s="18">
        <f t="shared" si="1"/>
        <v>39</v>
      </c>
    </row>
    <row r="11" spans="2:19" ht="14.25">
      <c r="B11" s="55"/>
      <c r="C11" s="56"/>
      <c r="D11" s="56"/>
      <c r="E11" s="57">
        <v>600</v>
      </c>
      <c r="F11" s="58">
        <v>667</v>
      </c>
      <c r="G11" s="58">
        <v>45.7</v>
      </c>
      <c r="H11" s="59"/>
      <c r="I11" s="65">
        <v>91</v>
      </c>
      <c r="J11" s="58">
        <v>8.2</v>
      </c>
      <c r="K11" s="58">
        <v>5.1</v>
      </c>
      <c r="L11" s="60">
        <f t="shared" si="0"/>
        <v>13.299999999999999</v>
      </c>
      <c r="M11" s="58" t="s">
        <v>29</v>
      </c>
      <c r="N11" s="57" t="s">
        <v>30</v>
      </c>
      <c r="O11" s="57" t="s">
        <v>32</v>
      </c>
      <c r="P11" s="57" t="s">
        <v>31</v>
      </c>
      <c r="Q11" s="57">
        <v>1968</v>
      </c>
      <c r="R11" s="61">
        <v>2011</v>
      </c>
      <c r="S11" s="62">
        <f t="shared" si="1"/>
        <v>43</v>
      </c>
    </row>
    <row r="12" spans="2:19" ht="14.25">
      <c r="B12" s="55"/>
      <c r="C12" s="56"/>
      <c r="D12" s="56"/>
      <c r="E12" s="57">
        <v>600</v>
      </c>
      <c r="F12" s="58">
        <v>673</v>
      </c>
      <c r="G12" s="58">
        <v>48.6</v>
      </c>
      <c r="H12" s="59"/>
      <c r="I12" s="65">
        <v>91</v>
      </c>
      <c r="J12" s="58">
        <v>8.2</v>
      </c>
      <c r="K12" s="58">
        <v>5.1</v>
      </c>
      <c r="L12" s="60">
        <f t="shared" si="0"/>
        <v>13.299999999999999</v>
      </c>
      <c r="M12" s="58" t="s">
        <v>29</v>
      </c>
      <c r="N12" s="57" t="s">
        <v>30</v>
      </c>
      <c r="O12" s="57" t="s">
        <v>32</v>
      </c>
      <c r="P12" s="57" t="s">
        <v>31</v>
      </c>
      <c r="Q12" s="57">
        <v>1968</v>
      </c>
      <c r="R12" s="61">
        <v>2011</v>
      </c>
      <c r="S12" s="62">
        <f t="shared" si="1"/>
        <v>43</v>
      </c>
    </row>
    <row r="13" spans="2:19" ht="14.25">
      <c r="B13" s="63"/>
      <c r="C13" s="64"/>
      <c r="D13" s="64"/>
      <c r="E13" s="65">
        <v>525</v>
      </c>
      <c r="F13" s="66">
        <v>588</v>
      </c>
      <c r="G13" s="66">
        <v>42</v>
      </c>
      <c r="H13" s="67"/>
      <c r="I13" s="65">
        <v>20</v>
      </c>
      <c r="J13" s="66">
        <v>7</v>
      </c>
      <c r="K13" s="66">
        <v>5</v>
      </c>
      <c r="L13" s="68">
        <f t="shared" si="0"/>
        <v>12</v>
      </c>
      <c r="M13" s="66" t="s">
        <v>29</v>
      </c>
      <c r="N13" s="65" t="s">
        <v>30</v>
      </c>
      <c r="O13" s="65" t="s">
        <v>32</v>
      </c>
      <c r="P13" s="65" t="s">
        <v>31</v>
      </c>
      <c r="Q13" s="65">
        <v>1968</v>
      </c>
      <c r="R13" s="69">
        <v>2011</v>
      </c>
      <c r="S13" s="70">
        <f t="shared" si="1"/>
        <v>43</v>
      </c>
    </row>
    <row r="14" spans="2:19" ht="14.25">
      <c r="B14" s="63"/>
      <c r="C14" s="64"/>
      <c r="D14" s="64"/>
      <c r="E14" s="65">
        <v>525</v>
      </c>
      <c r="F14" s="66">
        <v>588</v>
      </c>
      <c r="G14" s="66">
        <v>42</v>
      </c>
      <c r="H14" s="59"/>
      <c r="I14" s="57">
        <v>40</v>
      </c>
      <c r="J14" s="66">
        <v>7</v>
      </c>
      <c r="K14" s="66">
        <v>5</v>
      </c>
      <c r="L14" s="68">
        <f t="shared" si="0"/>
        <v>12</v>
      </c>
      <c r="M14" s="66" t="s">
        <v>29</v>
      </c>
      <c r="N14" s="65" t="s">
        <v>30</v>
      </c>
      <c r="O14" s="65" t="s">
        <v>32</v>
      </c>
      <c r="P14" s="65" t="s">
        <v>31</v>
      </c>
      <c r="Q14" s="65">
        <v>1968</v>
      </c>
      <c r="R14" s="69">
        <v>2011</v>
      </c>
      <c r="S14" s="70">
        <f t="shared" si="1"/>
        <v>43</v>
      </c>
    </row>
    <row r="15" spans="2:19" ht="14.25">
      <c r="B15" s="63"/>
      <c r="C15" s="64"/>
      <c r="D15" s="64"/>
      <c r="E15" s="65"/>
      <c r="F15" s="66"/>
      <c r="G15" s="66"/>
      <c r="H15" s="67"/>
      <c r="I15" s="65"/>
      <c r="J15" s="66"/>
      <c r="K15" s="66"/>
      <c r="L15" s="68"/>
      <c r="M15" s="66"/>
      <c r="N15" s="65"/>
      <c r="O15" s="65"/>
      <c r="P15" s="65"/>
      <c r="Q15" s="65"/>
      <c r="R15" s="69"/>
      <c r="S15" s="70"/>
    </row>
    <row r="16" spans="2:19" ht="14.25">
      <c r="B16" s="63"/>
      <c r="C16" s="64"/>
      <c r="D16" s="64"/>
      <c r="E16" s="65"/>
      <c r="F16" s="66"/>
      <c r="G16" s="66"/>
      <c r="H16" s="67"/>
      <c r="I16" s="65"/>
      <c r="J16" s="66"/>
      <c r="K16" s="66"/>
      <c r="L16" s="68"/>
      <c r="M16" s="66"/>
      <c r="N16" s="65"/>
      <c r="O16" s="65"/>
      <c r="P16" s="65"/>
      <c r="Q16" s="65"/>
      <c r="R16" s="69"/>
      <c r="S16" s="70"/>
    </row>
    <row r="17" spans="2:19" ht="14.25">
      <c r="B17" s="63"/>
      <c r="C17" s="64"/>
      <c r="D17" s="64"/>
      <c r="E17" s="65"/>
      <c r="F17" s="66"/>
      <c r="G17" s="66"/>
      <c r="H17" s="67"/>
      <c r="I17" s="65"/>
      <c r="J17" s="66"/>
      <c r="K17" s="66"/>
      <c r="L17" s="68"/>
      <c r="M17" s="66"/>
      <c r="N17" s="65"/>
      <c r="O17" s="65"/>
      <c r="P17" s="65"/>
      <c r="Q17" s="65"/>
      <c r="R17" s="69"/>
      <c r="S17" s="70"/>
    </row>
    <row r="18" spans="2:19" ht="14.25">
      <c r="B18" s="63"/>
      <c r="C18" s="64"/>
      <c r="D18" s="64"/>
      <c r="E18" s="65"/>
      <c r="F18" s="66"/>
      <c r="G18" s="66"/>
      <c r="H18" s="67"/>
      <c r="I18" s="65"/>
      <c r="J18" s="66"/>
      <c r="K18" s="66"/>
      <c r="L18" s="68"/>
      <c r="M18" s="66"/>
      <c r="N18" s="65"/>
      <c r="O18" s="65"/>
      <c r="P18" s="65"/>
      <c r="Q18" s="65"/>
      <c r="R18" s="69"/>
      <c r="S18" s="62"/>
    </row>
    <row r="19" spans="2:19" ht="14.25">
      <c r="B19" s="63"/>
      <c r="C19" s="64"/>
      <c r="D19" s="64"/>
      <c r="E19" s="65"/>
      <c r="F19" s="66"/>
      <c r="G19" s="66"/>
      <c r="H19" s="67"/>
      <c r="I19" s="65"/>
      <c r="J19" s="66"/>
      <c r="K19" s="66"/>
      <c r="L19" s="68"/>
      <c r="M19" s="66"/>
      <c r="N19" s="65"/>
      <c r="O19" s="65"/>
      <c r="P19" s="65"/>
      <c r="Q19" s="65"/>
      <c r="R19" s="69"/>
      <c r="S19" s="62"/>
    </row>
    <row r="20" spans="2:19" ht="14.25">
      <c r="B20" s="63"/>
      <c r="C20" s="64"/>
      <c r="D20" s="64"/>
      <c r="E20" s="65"/>
      <c r="F20" s="66"/>
      <c r="G20" s="66"/>
      <c r="H20" s="67"/>
      <c r="I20" s="65"/>
      <c r="J20" s="66"/>
      <c r="K20" s="66"/>
      <c r="L20" s="68"/>
      <c r="M20" s="66"/>
      <c r="N20" s="65"/>
      <c r="O20" s="65"/>
      <c r="P20" s="65"/>
      <c r="Q20" s="65"/>
      <c r="R20" s="69"/>
      <c r="S20" s="62"/>
    </row>
    <row r="21" spans="2:19" ht="14.25">
      <c r="B21" s="63"/>
      <c r="C21" s="94"/>
      <c r="D21" s="64"/>
      <c r="E21" s="65"/>
      <c r="F21" s="66"/>
      <c r="G21" s="66"/>
      <c r="H21" s="67"/>
      <c r="I21" s="65"/>
      <c r="J21" s="66"/>
      <c r="K21" s="66"/>
      <c r="L21" s="68"/>
      <c r="M21" s="66"/>
      <c r="N21" s="65"/>
      <c r="O21" s="65"/>
      <c r="P21" s="65"/>
      <c r="Q21" s="65"/>
      <c r="R21" s="69"/>
      <c r="S21" s="62"/>
    </row>
    <row r="22" spans="2:19" ht="14.25">
      <c r="B22" s="63"/>
      <c r="C22" s="64"/>
      <c r="D22" s="64"/>
      <c r="E22" s="65"/>
      <c r="F22" s="66"/>
      <c r="G22" s="66"/>
      <c r="H22" s="67"/>
      <c r="I22" s="65"/>
      <c r="J22" s="66"/>
      <c r="K22" s="66"/>
      <c r="L22" s="68"/>
      <c r="M22" s="66"/>
      <c r="N22" s="65"/>
      <c r="O22" s="65"/>
      <c r="P22" s="65"/>
      <c r="Q22" s="65"/>
      <c r="R22" s="69"/>
      <c r="S22" s="62"/>
    </row>
    <row r="23" spans="2:19" ht="14.25">
      <c r="B23" s="63"/>
      <c r="C23" s="64"/>
      <c r="D23" s="64"/>
      <c r="E23" s="65"/>
      <c r="F23" s="66"/>
      <c r="G23" s="66"/>
      <c r="H23" s="67"/>
      <c r="I23" s="65"/>
      <c r="J23" s="66"/>
      <c r="K23" s="66"/>
      <c r="L23" s="68"/>
      <c r="M23" s="66"/>
      <c r="N23" s="65"/>
      <c r="O23" s="65"/>
      <c r="P23" s="65"/>
      <c r="Q23" s="65"/>
      <c r="R23" s="69"/>
      <c r="S23" s="62"/>
    </row>
    <row r="24" spans="2:19" ht="14.25">
      <c r="B24" s="63"/>
      <c r="C24" s="64"/>
      <c r="D24" s="64"/>
      <c r="E24" s="65"/>
      <c r="F24" s="66"/>
      <c r="G24" s="66"/>
      <c r="H24" s="67"/>
      <c r="I24" s="65"/>
      <c r="J24" s="66"/>
      <c r="K24" s="66"/>
      <c r="L24" s="68"/>
      <c r="M24" s="66"/>
      <c r="N24" s="65"/>
      <c r="O24" s="65"/>
      <c r="P24" s="65"/>
      <c r="Q24" s="65"/>
      <c r="R24" s="69"/>
      <c r="S24" s="62"/>
    </row>
    <row r="25" spans="2:19" ht="14.25">
      <c r="B25" s="63"/>
      <c r="C25" s="64"/>
      <c r="D25" s="64"/>
      <c r="E25" s="65"/>
      <c r="F25" s="66"/>
      <c r="G25" s="66"/>
      <c r="H25" s="67"/>
      <c r="I25" s="65"/>
      <c r="J25" s="66"/>
      <c r="K25" s="66"/>
      <c r="L25" s="68"/>
      <c r="M25" s="66"/>
      <c r="N25" s="65"/>
      <c r="O25" s="65"/>
      <c r="P25" s="65"/>
      <c r="Q25" s="65"/>
      <c r="R25" s="69"/>
      <c r="S25" s="62"/>
    </row>
    <row r="26" spans="2:19" ht="14.25">
      <c r="B26" s="63"/>
      <c r="C26" s="64"/>
      <c r="D26" s="64"/>
      <c r="E26" s="65"/>
      <c r="F26" s="66"/>
      <c r="G26" s="66"/>
      <c r="H26" s="67"/>
      <c r="I26" s="65"/>
      <c r="J26" s="66"/>
      <c r="K26" s="66"/>
      <c r="L26" s="60"/>
      <c r="M26" s="66"/>
      <c r="N26" s="65"/>
      <c r="O26" s="65"/>
      <c r="P26" s="65"/>
      <c r="Q26" s="65"/>
      <c r="R26" s="69"/>
      <c r="S26" s="62"/>
    </row>
    <row r="27" spans="2:19" ht="14.25">
      <c r="B27" s="63"/>
      <c r="C27" s="64"/>
      <c r="D27" s="64"/>
      <c r="E27" s="65"/>
      <c r="F27" s="66"/>
      <c r="G27" s="66"/>
      <c r="H27" s="67"/>
      <c r="I27" s="65"/>
      <c r="J27" s="66"/>
      <c r="K27" s="66"/>
      <c r="L27" s="68"/>
      <c r="M27" s="66"/>
      <c r="N27" s="65"/>
      <c r="O27" s="65"/>
      <c r="P27" s="65"/>
      <c r="Q27" s="65"/>
      <c r="R27" s="69"/>
      <c r="S27" s="62"/>
    </row>
    <row r="28" spans="2:19" ht="14.25">
      <c r="B28" s="63"/>
      <c r="C28" s="64"/>
      <c r="D28" s="64"/>
      <c r="E28" s="65"/>
      <c r="F28" s="66"/>
      <c r="G28" s="66"/>
      <c r="H28" s="67"/>
      <c r="I28" s="65"/>
      <c r="J28" s="66"/>
      <c r="K28" s="66"/>
      <c r="L28" s="60"/>
      <c r="M28" s="66"/>
      <c r="N28" s="65"/>
      <c r="O28" s="65"/>
      <c r="P28" s="65"/>
      <c r="Q28" s="65"/>
      <c r="R28" s="69"/>
      <c r="S28" s="62"/>
    </row>
    <row r="29" spans="2:19" ht="14.25">
      <c r="B29" s="63"/>
      <c r="C29" s="64"/>
      <c r="D29" s="64"/>
      <c r="E29" s="65"/>
      <c r="F29" s="66"/>
      <c r="G29" s="66"/>
      <c r="H29" s="67"/>
      <c r="I29" s="65"/>
      <c r="J29" s="66"/>
      <c r="K29" s="66"/>
      <c r="L29" s="68"/>
      <c r="M29" s="66"/>
      <c r="N29" s="65"/>
      <c r="O29" s="65"/>
      <c r="P29" s="65"/>
      <c r="Q29" s="65"/>
      <c r="R29" s="69"/>
      <c r="S29" s="62"/>
    </row>
    <row r="30" spans="2:19" ht="14.25">
      <c r="B30" s="63"/>
      <c r="C30" s="56"/>
      <c r="D30" s="56"/>
      <c r="E30" s="65"/>
      <c r="F30" s="66"/>
      <c r="G30" s="66"/>
      <c r="H30" s="67"/>
      <c r="I30" s="65"/>
      <c r="J30" s="66"/>
      <c r="K30" s="66"/>
      <c r="L30" s="60"/>
      <c r="M30" s="66"/>
      <c r="N30" s="65"/>
      <c r="O30" s="65"/>
      <c r="P30" s="65"/>
      <c r="Q30" s="65"/>
      <c r="R30" s="69"/>
      <c r="S30" s="62"/>
    </row>
    <row r="31" spans="2:19" ht="14.25">
      <c r="B31" s="63"/>
      <c r="C31" s="56"/>
      <c r="D31" s="56"/>
      <c r="E31" s="57"/>
      <c r="F31" s="58"/>
      <c r="G31" s="58"/>
      <c r="H31" s="59"/>
      <c r="I31" s="57"/>
      <c r="J31" s="58"/>
      <c r="K31" s="58"/>
      <c r="L31" s="68"/>
      <c r="M31" s="58"/>
      <c r="N31" s="57"/>
      <c r="O31" s="57"/>
      <c r="P31" s="57"/>
      <c r="Q31" s="57"/>
      <c r="R31" s="61"/>
      <c r="S31" s="62"/>
    </row>
    <row r="32" spans="2:19" ht="14.25">
      <c r="B32" s="63"/>
      <c r="C32" s="56"/>
      <c r="D32" s="56"/>
      <c r="E32" s="57"/>
      <c r="F32" s="58"/>
      <c r="G32" s="58"/>
      <c r="H32" s="59"/>
      <c r="I32" s="57"/>
      <c r="J32" s="58"/>
      <c r="K32" s="58"/>
      <c r="L32" s="60"/>
      <c r="M32" s="66"/>
      <c r="N32" s="65"/>
      <c r="O32" s="65"/>
      <c r="P32" s="65"/>
      <c r="Q32" s="57"/>
      <c r="R32" s="61"/>
      <c r="S32" s="62"/>
    </row>
    <row r="33" spans="2:19" ht="14.25">
      <c r="B33" s="63"/>
      <c r="C33" s="56"/>
      <c r="D33" s="56"/>
      <c r="E33" s="57"/>
      <c r="F33" s="58"/>
      <c r="G33" s="58"/>
      <c r="H33" s="59"/>
      <c r="I33" s="57"/>
      <c r="J33" s="58"/>
      <c r="K33" s="58"/>
      <c r="L33" s="60"/>
      <c r="M33" s="58"/>
      <c r="N33" s="57"/>
      <c r="O33" s="57"/>
      <c r="P33" s="57"/>
      <c r="Q33" s="57"/>
      <c r="R33" s="61"/>
      <c r="S33" s="62"/>
    </row>
    <row r="34" spans="2:19" ht="14.25">
      <c r="B34" s="63"/>
      <c r="C34" s="64"/>
      <c r="D34" s="64"/>
      <c r="E34" s="65"/>
      <c r="F34" s="66"/>
      <c r="G34" s="66"/>
      <c r="H34" s="67"/>
      <c r="I34" s="65"/>
      <c r="J34" s="66"/>
      <c r="K34" s="66"/>
      <c r="L34" s="68"/>
      <c r="M34" s="66"/>
      <c r="N34" s="65"/>
      <c r="O34" s="65"/>
      <c r="P34" s="65"/>
      <c r="Q34" s="65"/>
      <c r="R34" s="69"/>
      <c r="S34" s="70"/>
    </row>
    <row r="35" spans="2:19" ht="14.25">
      <c r="B35" s="63"/>
      <c r="C35" s="64"/>
      <c r="D35" s="64"/>
      <c r="E35" s="65"/>
      <c r="F35" s="66"/>
      <c r="G35" s="66"/>
      <c r="H35" s="67"/>
      <c r="I35" s="65"/>
      <c r="J35" s="66"/>
      <c r="K35" s="66"/>
      <c r="L35" s="68"/>
      <c r="M35" s="66"/>
      <c r="N35" s="65"/>
      <c r="O35" s="65"/>
      <c r="P35" s="65"/>
      <c r="Q35" s="65"/>
      <c r="R35" s="69"/>
      <c r="S35" s="70"/>
    </row>
    <row r="36" spans="2:19" ht="14.25">
      <c r="B36" s="63"/>
      <c r="C36" s="64"/>
      <c r="D36" s="64"/>
      <c r="E36" s="65"/>
      <c r="F36" s="66"/>
      <c r="G36" s="66"/>
      <c r="H36" s="67"/>
      <c r="I36" s="65"/>
      <c r="J36" s="66"/>
      <c r="K36" s="66"/>
      <c r="L36" s="68"/>
      <c r="M36" s="66"/>
      <c r="N36" s="65"/>
      <c r="O36" s="65"/>
      <c r="P36" s="65"/>
      <c r="Q36" s="65"/>
      <c r="R36" s="69"/>
      <c r="S36" s="70"/>
    </row>
    <row r="37" spans="2:19" ht="14.25">
      <c r="B37" s="63"/>
      <c r="C37" s="64"/>
      <c r="D37" s="64"/>
      <c r="E37" s="65"/>
      <c r="F37" s="66"/>
      <c r="G37" s="66"/>
      <c r="H37" s="67"/>
      <c r="I37" s="65"/>
      <c r="J37" s="66"/>
      <c r="K37" s="66"/>
      <c r="L37" s="68"/>
      <c r="M37" s="66"/>
      <c r="N37" s="65"/>
      <c r="O37" s="65"/>
      <c r="P37" s="65"/>
      <c r="Q37" s="65"/>
      <c r="R37" s="69"/>
      <c r="S37" s="70"/>
    </row>
    <row r="38" spans="2:19" ht="14.25">
      <c r="B38" s="63"/>
      <c r="C38" s="64"/>
      <c r="D38" s="64"/>
      <c r="E38" s="65"/>
      <c r="F38" s="66"/>
      <c r="G38" s="66"/>
      <c r="H38" s="67"/>
      <c r="I38" s="65"/>
      <c r="J38" s="66"/>
      <c r="K38" s="66"/>
      <c r="L38" s="68"/>
      <c r="M38" s="66"/>
      <c r="N38" s="65"/>
      <c r="O38" s="65"/>
      <c r="P38" s="65"/>
      <c r="Q38" s="65"/>
      <c r="R38" s="69"/>
      <c r="S38" s="70"/>
    </row>
    <row r="39" spans="2:19" ht="14.25">
      <c r="B39" s="63"/>
      <c r="C39" s="64"/>
      <c r="D39" s="64"/>
      <c r="E39" s="65"/>
      <c r="F39" s="66"/>
      <c r="G39" s="66"/>
      <c r="H39" s="67"/>
      <c r="I39" s="65"/>
      <c r="J39" s="66"/>
      <c r="K39" s="66"/>
      <c r="L39" s="68"/>
      <c r="M39" s="66"/>
      <c r="N39" s="65"/>
      <c r="O39" s="65"/>
      <c r="P39" s="65"/>
      <c r="Q39" s="65"/>
      <c r="R39" s="69"/>
      <c r="S39" s="70"/>
    </row>
    <row r="40" spans="2:19" ht="14.25">
      <c r="B40" s="63"/>
      <c r="C40" s="64"/>
      <c r="D40" s="64"/>
      <c r="E40" s="65"/>
      <c r="F40" s="66"/>
      <c r="G40" s="66"/>
      <c r="H40" s="67"/>
      <c r="I40" s="65"/>
      <c r="J40" s="66"/>
      <c r="K40" s="66"/>
      <c r="L40" s="68"/>
      <c r="M40" s="66"/>
      <c r="N40" s="65"/>
      <c r="O40" s="65"/>
      <c r="P40" s="65"/>
      <c r="Q40" s="65"/>
      <c r="R40" s="69"/>
      <c r="S40" s="70"/>
    </row>
    <row r="41" spans="2:19" ht="14.25">
      <c r="B41" s="63"/>
      <c r="C41" s="64"/>
      <c r="D41" s="64"/>
      <c r="E41" s="65"/>
      <c r="F41" s="66"/>
      <c r="G41" s="66"/>
      <c r="H41" s="67"/>
      <c r="I41" s="65"/>
      <c r="J41" s="66"/>
      <c r="K41" s="66"/>
      <c r="L41" s="68"/>
      <c r="M41" s="66"/>
      <c r="N41" s="65"/>
      <c r="O41" s="65"/>
      <c r="P41" s="65"/>
      <c r="Q41" s="65"/>
      <c r="R41" s="69"/>
      <c r="S41" s="70"/>
    </row>
    <row r="42" spans="2:19" ht="14.25">
      <c r="B42" s="63"/>
      <c r="C42" s="64"/>
      <c r="D42" s="64"/>
      <c r="E42" s="65"/>
      <c r="F42" s="66"/>
      <c r="G42" s="66"/>
      <c r="H42" s="67"/>
      <c r="I42" s="65"/>
      <c r="J42" s="66"/>
      <c r="K42" s="66"/>
      <c r="L42" s="68"/>
      <c r="M42" s="66"/>
      <c r="N42" s="65"/>
      <c r="O42" s="65"/>
      <c r="P42" s="65"/>
      <c r="Q42" s="65"/>
      <c r="R42" s="69"/>
      <c r="S42" s="70"/>
    </row>
    <row r="43" spans="2:19" ht="14.25">
      <c r="B43" s="63"/>
      <c r="C43" s="64"/>
      <c r="D43" s="64"/>
      <c r="E43" s="65"/>
      <c r="F43" s="66"/>
      <c r="G43" s="66"/>
      <c r="H43" s="67"/>
      <c r="I43" s="65"/>
      <c r="J43" s="66"/>
      <c r="K43" s="66"/>
      <c r="L43" s="68"/>
      <c r="M43" s="66"/>
      <c r="N43" s="65"/>
      <c r="O43" s="65"/>
      <c r="P43" s="65"/>
      <c r="Q43" s="65"/>
      <c r="R43" s="69"/>
      <c r="S43" s="70"/>
    </row>
    <row r="44" spans="2:19" ht="14.25">
      <c r="B44" s="63"/>
      <c r="C44" s="64"/>
      <c r="D44" s="64"/>
      <c r="E44" s="65"/>
      <c r="F44" s="66"/>
      <c r="G44" s="66"/>
      <c r="H44" s="67"/>
      <c r="I44" s="65"/>
      <c r="J44" s="66"/>
      <c r="K44" s="66"/>
      <c r="L44" s="68"/>
      <c r="M44" s="66"/>
      <c r="N44" s="65"/>
      <c r="O44" s="65"/>
      <c r="P44" s="65"/>
      <c r="Q44" s="65"/>
      <c r="R44" s="69"/>
      <c r="S44" s="70"/>
    </row>
    <row r="45" spans="2:19" ht="14.25">
      <c r="B45" s="63"/>
      <c r="C45" s="64"/>
      <c r="D45" s="64"/>
      <c r="E45" s="65"/>
      <c r="F45" s="66"/>
      <c r="G45" s="66"/>
      <c r="H45" s="67"/>
      <c r="I45" s="65"/>
      <c r="J45" s="66"/>
      <c r="K45" s="66"/>
      <c r="L45" s="68"/>
      <c r="M45" s="66"/>
      <c r="N45" s="65"/>
      <c r="O45" s="65"/>
      <c r="P45" s="65"/>
      <c r="Q45" s="65"/>
      <c r="R45" s="69"/>
      <c r="S45" s="70"/>
    </row>
    <row r="46" spans="2:19" ht="14.25">
      <c r="B46" s="63"/>
      <c r="C46" s="64"/>
      <c r="D46" s="64"/>
      <c r="E46" s="65"/>
      <c r="F46" s="66"/>
      <c r="G46" s="66"/>
      <c r="H46" s="67"/>
      <c r="I46" s="65"/>
      <c r="J46" s="66"/>
      <c r="K46" s="66"/>
      <c r="L46" s="68"/>
      <c r="M46" s="66"/>
      <c r="N46" s="65"/>
      <c r="O46" s="65"/>
      <c r="P46" s="65"/>
      <c r="Q46" s="65"/>
      <c r="R46" s="69"/>
      <c r="S46" s="70"/>
    </row>
    <row r="47" spans="2:19" ht="14.25">
      <c r="B47" s="63"/>
      <c r="C47" s="64"/>
      <c r="D47" s="64"/>
      <c r="E47" s="65"/>
      <c r="F47" s="66"/>
      <c r="G47" s="66"/>
      <c r="H47" s="67"/>
      <c r="I47" s="65"/>
      <c r="J47" s="66"/>
      <c r="K47" s="66"/>
      <c r="L47" s="68"/>
      <c r="M47" s="66"/>
      <c r="N47" s="65"/>
      <c r="O47" s="65"/>
      <c r="P47" s="65"/>
      <c r="Q47" s="65"/>
      <c r="R47" s="69"/>
      <c r="S47" s="70"/>
    </row>
    <row r="48" spans="2:19" ht="14.25">
      <c r="B48" s="63"/>
      <c r="C48" s="64"/>
      <c r="D48" s="64"/>
      <c r="E48" s="65"/>
      <c r="F48" s="66"/>
      <c r="G48" s="66"/>
      <c r="H48" s="67"/>
      <c r="I48" s="65"/>
      <c r="J48" s="66"/>
      <c r="K48" s="66"/>
      <c r="L48" s="68"/>
      <c r="M48" s="66"/>
      <c r="N48" s="65"/>
      <c r="O48" s="65"/>
      <c r="P48" s="65"/>
      <c r="Q48" s="65"/>
      <c r="R48" s="69"/>
      <c r="S48" s="70"/>
    </row>
    <row r="49" spans="2:19" ht="14.25">
      <c r="B49" s="63"/>
      <c r="C49" s="64"/>
      <c r="D49" s="64"/>
      <c r="E49" s="65"/>
      <c r="F49" s="66"/>
      <c r="G49" s="66"/>
      <c r="H49" s="67"/>
      <c r="I49" s="65"/>
      <c r="J49" s="66"/>
      <c r="K49" s="66"/>
      <c r="L49" s="68"/>
      <c r="M49" s="66"/>
      <c r="N49" s="65"/>
      <c r="O49" s="65"/>
      <c r="P49" s="65"/>
      <c r="Q49" s="65"/>
      <c r="R49" s="69"/>
      <c r="S49" s="70"/>
    </row>
    <row r="50" spans="2:19" ht="14.25">
      <c r="B50" s="95"/>
      <c r="C50" s="96"/>
      <c r="D50" s="96"/>
      <c r="E50" s="97"/>
      <c r="F50" s="98"/>
      <c r="G50" s="99"/>
      <c r="H50" s="97"/>
      <c r="I50" s="97"/>
      <c r="J50" s="66"/>
      <c r="K50" s="66"/>
      <c r="L50" s="68"/>
      <c r="M50" s="97"/>
      <c r="N50" s="97"/>
      <c r="O50" s="97"/>
      <c r="P50" s="97"/>
      <c r="Q50" s="65"/>
      <c r="R50" s="69"/>
      <c r="S50" s="70"/>
    </row>
    <row r="51" spans="2:19" ht="14.25">
      <c r="B51" s="63"/>
      <c r="C51" s="64"/>
      <c r="D51" s="64"/>
      <c r="E51" s="65"/>
      <c r="F51" s="66"/>
      <c r="G51" s="66"/>
      <c r="H51" s="67"/>
      <c r="I51" s="65"/>
      <c r="J51" s="66"/>
      <c r="K51" s="66"/>
      <c r="L51" s="68"/>
      <c r="M51" s="101"/>
      <c r="N51" s="101"/>
      <c r="O51" s="101"/>
      <c r="P51" s="101"/>
      <c r="Q51" s="65"/>
      <c r="R51" s="69"/>
      <c r="S51" s="70"/>
    </row>
    <row r="52" spans="2:19" ht="14.25">
      <c r="B52" s="102"/>
      <c r="C52" s="103"/>
      <c r="D52" s="103"/>
      <c r="E52" s="104"/>
      <c r="F52" s="105"/>
      <c r="G52" s="106"/>
      <c r="H52" s="104"/>
      <c r="I52" s="104"/>
      <c r="J52" s="105"/>
      <c r="K52" s="105"/>
      <c r="L52" s="107"/>
      <c r="M52" s="100"/>
      <c r="N52" s="100"/>
      <c r="O52" s="100"/>
      <c r="P52" s="100"/>
      <c r="Q52" s="108"/>
      <c r="R52" s="109"/>
      <c r="S52" s="110"/>
    </row>
    <row r="53" spans="2:19" ht="14.25">
      <c r="B53" s="63"/>
      <c r="C53" s="103"/>
      <c r="D53" s="103"/>
      <c r="E53" s="104"/>
      <c r="F53" s="105"/>
      <c r="G53" s="106"/>
      <c r="H53" s="104"/>
      <c r="I53" s="104"/>
      <c r="J53" s="105"/>
      <c r="K53" s="105"/>
      <c r="L53" s="107"/>
      <c r="M53" s="100"/>
      <c r="N53" s="100"/>
      <c r="O53" s="100"/>
      <c r="P53" s="100"/>
      <c r="Q53" s="108"/>
      <c r="R53" s="69"/>
      <c r="S53" s="110"/>
    </row>
    <row r="54" spans="2:19" ht="14.25">
      <c r="B54" s="102"/>
      <c r="C54" s="103"/>
      <c r="D54" s="103"/>
      <c r="E54" s="104"/>
      <c r="F54" s="105"/>
      <c r="G54" s="106"/>
      <c r="H54" s="104"/>
      <c r="I54" s="104"/>
      <c r="J54" s="105"/>
      <c r="K54" s="105"/>
      <c r="L54" s="107"/>
      <c r="M54" s="100"/>
      <c r="N54" s="100"/>
      <c r="O54" s="100"/>
      <c r="P54" s="100"/>
      <c r="Q54" s="108"/>
      <c r="R54" s="109"/>
      <c r="S54" s="110"/>
    </row>
    <row r="55" spans="2:19" ht="14.25">
      <c r="B55" s="63"/>
      <c r="C55" s="103"/>
      <c r="D55" s="103"/>
      <c r="E55" s="104"/>
      <c r="F55" s="105"/>
      <c r="G55" s="106"/>
      <c r="H55" s="104"/>
      <c r="I55" s="104"/>
      <c r="J55" s="105"/>
      <c r="K55" s="105"/>
      <c r="L55" s="107"/>
      <c r="M55" s="100"/>
      <c r="N55" s="100"/>
      <c r="O55" s="100"/>
      <c r="P55" s="100"/>
      <c r="Q55" s="108"/>
      <c r="R55" s="109"/>
      <c r="S55" s="110"/>
    </row>
    <row r="56" spans="2:19" ht="14.25">
      <c r="B56" s="102"/>
      <c r="C56" s="103"/>
      <c r="D56" s="103"/>
      <c r="E56" s="104"/>
      <c r="F56" s="105"/>
      <c r="G56" s="106"/>
      <c r="H56" s="104"/>
      <c r="I56" s="104"/>
      <c r="J56" s="105"/>
      <c r="K56" s="105"/>
      <c r="L56" s="107"/>
      <c r="M56" s="100"/>
      <c r="N56" s="100"/>
      <c r="O56" s="100"/>
      <c r="P56" s="100"/>
      <c r="Q56" s="108"/>
      <c r="R56" s="109"/>
      <c r="S56" s="110"/>
    </row>
    <row r="57" spans="2:19" ht="14.25">
      <c r="B57" s="102"/>
      <c r="C57" s="103"/>
      <c r="D57" s="103"/>
      <c r="E57" s="104"/>
      <c r="F57" s="105"/>
      <c r="G57" s="106"/>
      <c r="H57" s="104"/>
      <c r="I57" s="104"/>
      <c r="J57" s="105"/>
      <c r="K57" s="105"/>
      <c r="L57" s="107"/>
      <c r="M57" s="100"/>
      <c r="N57" s="100"/>
      <c r="O57" s="100"/>
      <c r="P57" s="100"/>
      <c r="Q57" s="108"/>
      <c r="R57" s="109"/>
      <c r="S57" s="110"/>
    </row>
    <row r="58" spans="2:19" ht="14.25">
      <c r="B58" s="102"/>
      <c r="C58" s="103"/>
      <c r="D58" s="103"/>
      <c r="E58" s="104"/>
      <c r="F58" s="105"/>
      <c r="G58" s="106"/>
      <c r="H58" s="104"/>
      <c r="I58" s="104"/>
      <c r="J58" s="105"/>
      <c r="K58" s="105"/>
      <c r="L58" s="107"/>
      <c r="M58" s="100"/>
      <c r="N58" s="100"/>
      <c r="O58" s="100"/>
      <c r="P58" s="100"/>
      <c r="Q58" s="108"/>
      <c r="R58" s="109"/>
      <c r="S58" s="110"/>
    </row>
    <row r="59" spans="2:19" ht="14.25">
      <c r="B59" s="102"/>
      <c r="C59" s="103"/>
      <c r="D59" s="103"/>
      <c r="E59" s="104"/>
      <c r="F59" s="105"/>
      <c r="G59" s="106"/>
      <c r="H59" s="104"/>
      <c r="I59" s="104"/>
      <c r="J59" s="105"/>
      <c r="K59" s="105"/>
      <c r="L59" s="107"/>
      <c r="M59" s="100"/>
      <c r="N59" s="100"/>
      <c r="O59" s="100"/>
      <c r="P59" s="100"/>
      <c r="Q59" s="108"/>
      <c r="R59" s="109"/>
      <c r="S59" s="110"/>
    </row>
    <row r="60" spans="2:19" ht="14.25">
      <c r="B60" s="102"/>
      <c r="C60" s="103"/>
      <c r="D60" s="103"/>
      <c r="E60" s="104"/>
      <c r="F60" s="105"/>
      <c r="G60" s="106"/>
      <c r="H60" s="104"/>
      <c r="I60" s="104"/>
      <c r="J60" s="105"/>
      <c r="K60" s="105"/>
      <c r="L60" s="107"/>
      <c r="M60" s="100"/>
      <c r="N60" s="100"/>
      <c r="O60" s="100"/>
      <c r="P60" s="100"/>
      <c r="Q60" s="108"/>
      <c r="R60" s="109"/>
      <c r="S60" s="110"/>
    </row>
    <row r="61" spans="2:19" ht="14.25">
      <c r="B61" s="102"/>
      <c r="C61" s="103"/>
      <c r="D61" s="103"/>
      <c r="E61" s="104"/>
      <c r="F61" s="105"/>
      <c r="G61" s="106"/>
      <c r="H61" s="104"/>
      <c r="I61" s="104"/>
      <c r="J61" s="105"/>
      <c r="K61" s="105"/>
      <c r="L61" s="107"/>
      <c r="M61" s="100"/>
      <c r="N61" s="100"/>
      <c r="O61" s="100"/>
      <c r="P61" s="100"/>
      <c r="Q61" s="108"/>
      <c r="R61" s="108"/>
      <c r="S61" s="110"/>
    </row>
    <row r="62" spans="2:19" ht="14.25">
      <c r="B62" s="102"/>
      <c r="C62" s="103"/>
      <c r="D62" s="103"/>
      <c r="E62" s="104"/>
      <c r="F62" s="105"/>
      <c r="G62" s="106"/>
      <c r="H62" s="104"/>
      <c r="I62" s="104"/>
      <c r="J62" s="105"/>
      <c r="K62" s="105"/>
      <c r="L62" s="107"/>
      <c r="M62" s="100"/>
      <c r="N62" s="100"/>
      <c r="O62" s="100"/>
      <c r="P62" s="100"/>
      <c r="Q62" s="108"/>
      <c r="R62" s="108"/>
      <c r="S62" s="110"/>
    </row>
    <row r="63" spans="2:19" ht="14.25">
      <c r="B63" s="102"/>
      <c r="C63" s="103"/>
      <c r="D63" s="103"/>
      <c r="E63" s="104"/>
      <c r="F63" s="105"/>
      <c r="G63" s="106"/>
      <c r="H63" s="104"/>
      <c r="I63" s="104"/>
      <c r="J63" s="105"/>
      <c r="K63" s="105"/>
      <c r="L63" s="107"/>
      <c r="M63" s="100"/>
      <c r="N63" s="100"/>
      <c r="O63" s="100"/>
      <c r="P63" s="100"/>
      <c r="Q63" s="108"/>
      <c r="R63" s="108"/>
      <c r="S63" s="110"/>
    </row>
    <row r="64" spans="2:19" ht="14.25">
      <c r="B64" s="102"/>
      <c r="C64" s="103"/>
      <c r="D64" s="103"/>
      <c r="E64" s="104"/>
      <c r="F64" s="105"/>
      <c r="G64" s="106"/>
      <c r="H64" s="104"/>
      <c r="I64" s="104"/>
      <c r="J64" s="105"/>
      <c r="K64" s="105"/>
      <c r="L64" s="107"/>
      <c r="M64" s="100"/>
      <c r="N64" s="100"/>
      <c r="O64" s="100"/>
      <c r="P64" s="100"/>
      <c r="Q64" s="108"/>
      <c r="R64" s="108"/>
      <c r="S64" s="110"/>
    </row>
    <row r="65" spans="2:19" ht="14.25">
      <c r="B65" s="102"/>
      <c r="C65" s="103"/>
      <c r="D65" s="103"/>
      <c r="E65" s="104"/>
      <c r="F65" s="105"/>
      <c r="G65" s="106"/>
      <c r="H65" s="104"/>
      <c r="I65" s="104"/>
      <c r="J65" s="105"/>
      <c r="K65" s="105"/>
      <c r="L65" s="107"/>
      <c r="M65" s="100"/>
      <c r="N65" s="100"/>
      <c r="O65" s="100"/>
      <c r="P65" s="100"/>
      <c r="Q65" s="108"/>
      <c r="R65" s="108"/>
      <c r="S65" s="110"/>
    </row>
    <row r="66" spans="2:19" ht="14.25">
      <c r="B66" s="102"/>
      <c r="C66" s="103"/>
      <c r="D66" s="103"/>
      <c r="E66" s="104"/>
      <c r="F66" s="105"/>
      <c r="G66" s="106"/>
      <c r="H66" s="104"/>
      <c r="I66" s="104"/>
      <c r="J66" s="105"/>
      <c r="K66" s="105"/>
      <c r="L66" s="107"/>
      <c r="M66" s="100"/>
      <c r="N66" s="100"/>
      <c r="O66" s="100"/>
      <c r="P66" s="100"/>
      <c r="Q66" s="108"/>
      <c r="R66" s="108"/>
      <c r="S66" s="110"/>
    </row>
    <row r="67" spans="2:19" ht="14.25">
      <c r="B67" s="102"/>
      <c r="C67" s="103"/>
      <c r="D67" s="103"/>
      <c r="E67" s="104"/>
      <c r="F67" s="105"/>
      <c r="G67" s="106"/>
      <c r="H67" s="104"/>
      <c r="I67" s="104"/>
      <c r="J67" s="105"/>
      <c r="K67" s="105"/>
      <c r="L67" s="107"/>
      <c r="M67" s="100"/>
      <c r="N67" s="100"/>
      <c r="O67" s="100"/>
      <c r="P67" s="100"/>
      <c r="Q67" s="108"/>
      <c r="R67" s="108"/>
      <c r="S67" s="110"/>
    </row>
    <row r="68" spans="2:19" ht="14.25">
      <c r="B68" s="102"/>
      <c r="C68" s="103"/>
      <c r="D68" s="103"/>
      <c r="E68" s="104"/>
      <c r="F68" s="105"/>
      <c r="G68" s="106"/>
      <c r="H68" s="104"/>
      <c r="I68" s="104"/>
      <c r="J68" s="105"/>
      <c r="K68" s="105"/>
      <c r="L68" s="107"/>
      <c r="M68" s="100"/>
      <c r="N68" s="100"/>
      <c r="O68" s="100"/>
      <c r="P68" s="100"/>
      <c r="Q68" s="108"/>
      <c r="R68" s="108"/>
      <c r="S68" s="110"/>
    </row>
    <row r="69" spans="2:19" ht="14.25">
      <c r="B69" s="102"/>
      <c r="C69" s="103"/>
      <c r="D69" s="103"/>
      <c r="E69" s="104"/>
      <c r="F69" s="105"/>
      <c r="G69" s="106"/>
      <c r="H69" s="104"/>
      <c r="I69" s="104"/>
      <c r="J69" s="105"/>
      <c r="K69" s="105"/>
      <c r="L69" s="107"/>
      <c r="M69" s="100"/>
      <c r="N69" s="100"/>
      <c r="O69" s="100"/>
      <c r="P69" s="100"/>
      <c r="Q69" s="108"/>
      <c r="R69" s="108"/>
      <c r="S69" s="110"/>
    </row>
    <row r="70" spans="2:19" ht="14.25">
      <c r="B70" s="102"/>
      <c r="C70" s="103"/>
      <c r="D70" s="103"/>
      <c r="E70" s="104"/>
      <c r="F70" s="105"/>
      <c r="G70" s="106"/>
      <c r="H70" s="104"/>
      <c r="I70" s="104"/>
      <c r="J70" s="105"/>
      <c r="K70" s="105"/>
      <c r="L70" s="107"/>
      <c r="M70" s="100"/>
      <c r="N70" s="100"/>
      <c r="O70" s="100"/>
      <c r="P70" s="100"/>
      <c r="Q70" s="108"/>
      <c r="R70" s="108"/>
      <c r="S70" s="110"/>
    </row>
    <row r="71" spans="2:19" ht="14.25">
      <c r="B71" s="102"/>
      <c r="C71" s="103"/>
      <c r="D71" s="103"/>
      <c r="E71" s="104"/>
      <c r="F71" s="105"/>
      <c r="G71" s="106"/>
      <c r="H71" s="104"/>
      <c r="I71" s="104"/>
      <c r="J71" s="105"/>
      <c r="K71" s="105"/>
      <c r="L71" s="107"/>
      <c r="M71" s="100"/>
      <c r="N71" s="100"/>
      <c r="O71" s="100"/>
      <c r="P71" s="100"/>
      <c r="Q71" s="108"/>
      <c r="R71" s="108"/>
      <c r="S71" s="110"/>
    </row>
    <row r="72" spans="2:19" ht="14.25">
      <c r="B72" s="102"/>
      <c r="C72" s="103"/>
      <c r="D72" s="103"/>
      <c r="E72" s="104"/>
      <c r="F72" s="105"/>
      <c r="G72" s="106"/>
      <c r="H72" s="104"/>
      <c r="I72" s="104"/>
      <c r="J72" s="105"/>
      <c r="K72" s="105"/>
      <c r="L72" s="107"/>
      <c r="M72" s="100"/>
      <c r="N72" s="100"/>
      <c r="O72" s="100"/>
      <c r="P72" s="100"/>
      <c r="Q72" s="108"/>
      <c r="R72" s="108"/>
      <c r="S72" s="110"/>
    </row>
    <row r="73" spans="2:19" ht="14.25">
      <c r="B73" s="102"/>
      <c r="C73" s="103"/>
      <c r="D73" s="103"/>
      <c r="E73" s="104"/>
      <c r="F73" s="105"/>
      <c r="G73" s="106"/>
      <c r="H73" s="104"/>
      <c r="I73" s="104"/>
      <c r="J73" s="105"/>
      <c r="K73" s="105"/>
      <c r="L73" s="107"/>
      <c r="M73" s="100"/>
      <c r="N73" s="100"/>
      <c r="O73" s="100"/>
      <c r="P73" s="100"/>
      <c r="Q73" s="108"/>
      <c r="R73" s="108"/>
      <c r="S73" s="110"/>
    </row>
    <row r="74" spans="2:19" ht="14.25">
      <c r="B74" s="102"/>
      <c r="C74" s="103"/>
      <c r="D74" s="103"/>
      <c r="E74" s="104"/>
      <c r="F74" s="105"/>
      <c r="G74" s="106"/>
      <c r="H74" s="104"/>
      <c r="I74" s="104"/>
      <c r="J74" s="105"/>
      <c r="K74" s="105"/>
      <c r="L74" s="107"/>
      <c r="M74" s="100"/>
      <c r="N74" s="100"/>
      <c r="O74" s="100"/>
      <c r="P74" s="100"/>
      <c r="Q74" s="108"/>
      <c r="R74" s="108"/>
      <c r="S74" s="110"/>
    </row>
    <row r="75" spans="2:19" ht="14.25">
      <c r="B75" s="102"/>
      <c r="C75" s="103"/>
      <c r="D75" s="103"/>
      <c r="E75" s="104"/>
      <c r="F75" s="105"/>
      <c r="G75" s="106"/>
      <c r="H75" s="104"/>
      <c r="I75" s="104"/>
      <c r="J75" s="105"/>
      <c r="K75" s="105"/>
      <c r="L75" s="107"/>
      <c r="M75" s="100"/>
      <c r="N75" s="100"/>
      <c r="O75" s="100"/>
      <c r="P75" s="100"/>
      <c r="Q75" s="108"/>
      <c r="R75" s="108"/>
      <c r="S75" s="110"/>
    </row>
    <row r="76" spans="2:19" ht="14.25">
      <c r="B76" s="102"/>
      <c r="C76" s="103"/>
      <c r="D76" s="103"/>
      <c r="E76" s="104"/>
      <c r="F76" s="105"/>
      <c r="G76" s="106"/>
      <c r="H76" s="104"/>
      <c r="I76" s="104"/>
      <c r="J76" s="105"/>
      <c r="K76" s="105"/>
      <c r="L76" s="107"/>
      <c r="M76" s="100"/>
      <c r="N76" s="100"/>
      <c r="O76" s="100"/>
      <c r="P76" s="100"/>
      <c r="Q76" s="108"/>
      <c r="R76" s="108"/>
      <c r="S76" s="110"/>
    </row>
    <row r="77" spans="2:19" ht="14.25">
      <c r="B77" s="120"/>
      <c r="C77" s="121"/>
      <c r="D77" s="121"/>
      <c r="E77" s="122"/>
      <c r="F77" s="123"/>
      <c r="G77" s="124"/>
      <c r="H77" s="122"/>
      <c r="I77" s="122"/>
      <c r="J77" s="123"/>
      <c r="K77" s="123"/>
      <c r="L77" s="125"/>
      <c r="M77" s="101"/>
      <c r="N77" s="101"/>
      <c r="O77" s="101"/>
      <c r="P77" s="101"/>
      <c r="Q77" s="126"/>
      <c r="R77" s="126"/>
      <c r="S77" s="127"/>
    </row>
    <row r="78" spans="2:19" ht="14.25">
      <c r="B78" s="102"/>
      <c r="C78" s="103"/>
      <c r="D78" s="103"/>
      <c r="E78" s="104"/>
      <c r="F78" s="105"/>
      <c r="G78" s="106"/>
      <c r="H78" s="104"/>
      <c r="I78" s="104"/>
      <c r="J78" s="105"/>
      <c r="K78" s="105"/>
      <c r="L78" s="107"/>
      <c r="M78" s="100"/>
      <c r="N78" s="100"/>
      <c r="O78" s="100"/>
      <c r="P78" s="100"/>
      <c r="Q78" s="108"/>
      <c r="R78" s="108"/>
      <c r="S78" s="110"/>
    </row>
    <row r="79" spans="2:19" ht="14.25">
      <c r="B79" s="102"/>
      <c r="C79" s="103"/>
      <c r="D79" s="103"/>
      <c r="E79" s="104"/>
      <c r="F79" s="105"/>
      <c r="G79" s="106"/>
      <c r="H79" s="104"/>
      <c r="I79" s="104"/>
      <c r="J79" s="105"/>
      <c r="K79" s="105"/>
      <c r="L79" s="107"/>
      <c r="M79" s="100"/>
      <c r="N79" s="100"/>
      <c r="O79" s="100"/>
      <c r="P79" s="100"/>
      <c r="Q79" s="108"/>
      <c r="R79" s="108"/>
      <c r="S79" s="110"/>
    </row>
    <row r="80" spans="2:19" ht="14.25">
      <c r="B80" s="102"/>
      <c r="C80" s="103"/>
      <c r="D80" s="103"/>
      <c r="E80" s="104"/>
      <c r="F80" s="105"/>
      <c r="G80" s="106"/>
      <c r="H80" s="90"/>
      <c r="I80" s="104"/>
      <c r="J80" s="105"/>
      <c r="K80" s="105"/>
      <c r="L80" s="107"/>
      <c r="M80" s="100"/>
      <c r="N80" s="100"/>
      <c r="O80" s="100"/>
      <c r="P80" s="100"/>
      <c r="Q80" s="108"/>
      <c r="R80" s="108"/>
      <c r="S80" s="110"/>
    </row>
    <row r="81" spans="2:19" ht="14.25">
      <c r="B81" s="120"/>
      <c r="C81" s="121"/>
      <c r="D81" s="121"/>
      <c r="E81" s="122"/>
      <c r="F81" s="123"/>
      <c r="G81" s="124"/>
      <c r="H81" s="90"/>
      <c r="I81" s="122"/>
      <c r="J81" s="123"/>
      <c r="K81" s="123"/>
      <c r="L81" s="125"/>
      <c r="M81" s="101"/>
      <c r="N81" s="101"/>
      <c r="O81" s="101"/>
      <c r="P81" s="101"/>
      <c r="Q81" s="126"/>
      <c r="R81" s="126"/>
      <c r="S81" s="127"/>
    </row>
    <row r="82" spans="2:19" ht="14.25">
      <c r="B82" s="102"/>
      <c r="C82" s="103"/>
      <c r="D82" s="103"/>
      <c r="E82" s="104"/>
      <c r="F82" s="105"/>
      <c r="G82" s="106"/>
      <c r="H82" s="100"/>
      <c r="I82" s="104"/>
      <c r="J82" s="105"/>
      <c r="K82" s="105"/>
      <c r="L82" s="107"/>
      <c r="M82" s="100"/>
      <c r="N82" s="100"/>
      <c r="O82" s="100"/>
      <c r="P82" s="100"/>
      <c r="Q82" s="108"/>
      <c r="R82" s="108"/>
      <c r="S82" s="110"/>
    </row>
    <row r="83" spans="2:19" ht="14.25">
      <c r="B83" s="102"/>
      <c r="C83" s="103"/>
      <c r="D83" s="103"/>
      <c r="E83" s="104"/>
      <c r="F83" s="105"/>
      <c r="G83" s="106"/>
      <c r="H83" s="100"/>
      <c r="I83" s="104"/>
      <c r="J83" s="105"/>
      <c r="K83" s="105"/>
      <c r="L83" s="107"/>
      <c r="M83" s="100"/>
      <c r="N83" s="100"/>
      <c r="O83" s="100"/>
      <c r="P83" s="100"/>
      <c r="Q83" s="108"/>
      <c r="R83" s="108"/>
      <c r="S83" s="110"/>
    </row>
    <row r="84" spans="2:19" ht="14.25">
      <c r="B84" s="102"/>
      <c r="C84" s="103"/>
      <c r="D84" s="103"/>
      <c r="E84" s="104"/>
      <c r="F84" s="105"/>
      <c r="G84" s="106"/>
      <c r="H84" s="100"/>
      <c r="I84" s="104"/>
      <c r="J84" s="105"/>
      <c r="K84" s="105"/>
      <c r="L84" s="107"/>
      <c r="M84" s="100"/>
      <c r="N84" s="100"/>
      <c r="O84" s="100"/>
      <c r="P84" s="100"/>
      <c r="Q84" s="108"/>
      <c r="R84" s="108"/>
      <c r="S84" s="110"/>
    </row>
    <row r="85" spans="2:19" ht="14.25">
      <c r="B85" s="120"/>
      <c r="C85" s="121"/>
      <c r="D85" s="121"/>
      <c r="E85" s="122"/>
      <c r="F85" s="123"/>
      <c r="G85" s="124"/>
      <c r="H85" s="90"/>
      <c r="I85" s="122"/>
      <c r="J85" s="123"/>
      <c r="K85" s="123"/>
      <c r="L85" s="125"/>
      <c r="M85" s="101"/>
      <c r="N85" s="101"/>
      <c r="O85" s="101"/>
      <c r="P85" s="101"/>
      <c r="Q85" s="126"/>
      <c r="R85" s="108"/>
      <c r="S85" s="110"/>
    </row>
    <row r="86" spans="2:19" ht="14.25">
      <c r="B86" s="102"/>
      <c r="C86" s="103"/>
      <c r="D86" s="103"/>
      <c r="E86" s="104"/>
      <c r="F86" s="105"/>
      <c r="G86" s="106"/>
      <c r="H86" s="100"/>
      <c r="I86" s="104"/>
      <c r="J86" s="105"/>
      <c r="K86" s="105"/>
      <c r="L86" s="107"/>
      <c r="M86" s="100"/>
      <c r="N86" s="100"/>
      <c r="O86" s="100"/>
      <c r="P86" s="100"/>
      <c r="Q86" s="108"/>
      <c r="R86" s="108"/>
      <c r="S86" s="110"/>
    </row>
    <row r="87" spans="2:19" ht="14.25">
      <c r="B87" s="102"/>
      <c r="C87" s="103"/>
      <c r="D87" s="103"/>
      <c r="E87" s="104"/>
      <c r="F87" s="105"/>
      <c r="G87" s="106"/>
      <c r="H87" s="100"/>
      <c r="I87" s="104"/>
      <c r="J87" s="105"/>
      <c r="K87" s="105"/>
      <c r="L87" s="107"/>
      <c r="M87" s="100"/>
      <c r="N87" s="100"/>
      <c r="O87" s="100"/>
      <c r="P87" s="100"/>
      <c r="Q87" s="108"/>
      <c r="R87" s="108"/>
      <c r="S87" s="110"/>
    </row>
    <row r="88" spans="2:19" ht="14.25">
      <c r="B88" s="102"/>
      <c r="C88" s="103"/>
      <c r="D88" s="103"/>
      <c r="E88" s="104"/>
      <c r="F88" s="105"/>
      <c r="G88" s="106"/>
      <c r="H88" s="100"/>
      <c r="I88" s="104"/>
      <c r="J88" s="105"/>
      <c r="K88" s="105"/>
      <c r="L88" s="107"/>
      <c r="M88" s="100"/>
      <c r="N88" s="100"/>
      <c r="O88" s="100"/>
      <c r="P88" s="100"/>
      <c r="Q88" s="108"/>
      <c r="R88" s="108"/>
      <c r="S88" s="110"/>
    </row>
    <row r="89" spans="2:19" ht="14.25">
      <c r="B89" s="102"/>
      <c r="C89" s="103"/>
      <c r="D89" s="103"/>
      <c r="E89" s="104"/>
      <c r="F89" s="105"/>
      <c r="G89" s="106"/>
      <c r="H89" s="100"/>
      <c r="I89" s="104"/>
      <c r="J89" s="105"/>
      <c r="K89" s="105"/>
      <c r="L89" s="107"/>
      <c r="M89" s="100"/>
      <c r="N89" s="100"/>
      <c r="O89" s="100"/>
      <c r="P89" s="100"/>
      <c r="Q89" s="108"/>
      <c r="R89" s="108"/>
      <c r="S89" s="110"/>
    </row>
    <row r="90" spans="2:19" ht="14.25">
      <c r="B90" s="102"/>
      <c r="C90" s="103"/>
      <c r="D90" s="103"/>
      <c r="E90" s="104"/>
      <c r="F90" s="105"/>
      <c r="G90" s="106"/>
      <c r="H90" s="100"/>
      <c r="I90" s="104"/>
      <c r="J90" s="105"/>
      <c r="K90" s="105"/>
      <c r="L90" s="107"/>
      <c r="M90" s="100"/>
      <c r="N90" s="100"/>
      <c r="O90" s="100"/>
      <c r="P90" s="100"/>
      <c r="Q90" s="108"/>
      <c r="R90" s="108"/>
      <c r="S90" s="110"/>
    </row>
    <row r="91" spans="2:19" ht="14.25">
      <c r="B91" s="102"/>
      <c r="C91" s="128"/>
      <c r="D91" s="103"/>
      <c r="E91" s="104"/>
      <c r="F91" s="105"/>
      <c r="G91" s="106"/>
      <c r="H91" s="100"/>
      <c r="I91" s="104"/>
      <c r="J91" s="105"/>
      <c r="K91" s="105"/>
      <c r="L91" s="107"/>
      <c r="M91" s="100"/>
      <c r="N91" s="100"/>
      <c r="O91" s="100"/>
      <c r="P91" s="100"/>
      <c r="Q91" s="108"/>
      <c r="R91" s="108"/>
      <c r="S91" s="110"/>
    </row>
    <row r="92" spans="2:19" ht="14.25">
      <c r="B92" s="102"/>
      <c r="C92" s="103"/>
      <c r="D92" s="103"/>
      <c r="E92" s="104"/>
      <c r="F92" s="105"/>
      <c r="G92" s="106"/>
      <c r="H92" s="100"/>
      <c r="I92" s="104"/>
      <c r="J92" s="105"/>
      <c r="K92" s="105"/>
      <c r="L92" s="107"/>
      <c r="M92" s="100"/>
      <c r="N92" s="100"/>
      <c r="O92" s="100"/>
      <c r="P92" s="100"/>
      <c r="Q92" s="108"/>
      <c r="R92" s="108"/>
      <c r="S92" s="110"/>
    </row>
    <row r="93" spans="2:19" ht="14.25">
      <c r="B93" s="102"/>
      <c r="C93" s="128"/>
      <c r="D93" s="103"/>
      <c r="E93" s="104"/>
      <c r="F93" s="105"/>
      <c r="G93" s="106"/>
      <c r="H93" s="100"/>
      <c r="I93" s="104"/>
      <c r="J93" s="105"/>
      <c r="K93" s="105"/>
      <c r="L93" s="107"/>
      <c r="M93" s="100"/>
      <c r="N93" s="100"/>
      <c r="O93" s="100"/>
      <c r="P93" s="100"/>
      <c r="Q93" s="108"/>
      <c r="R93" s="108"/>
      <c r="S93" s="110"/>
    </row>
    <row r="94" spans="2:19" ht="14.25">
      <c r="B94" s="102"/>
      <c r="C94" s="103"/>
      <c r="D94" s="103"/>
      <c r="E94" s="104"/>
      <c r="F94" s="105"/>
      <c r="G94" s="106"/>
      <c r="H94" s="100"/>
      <c r="I94" s="104"/>
      <c r="J94" s="105"/>
      <c r="K94" s="105"/>
      <c r="L94" s="107"/>
      <c r="M94" s="100"/>
      <c r="N94" s="100"/>
      <c r="O94" s="100"/>
      <c r="P94" s="100"/>
      <c r="Q94" s="108"/>
      <c r="R94" s="108"/>
      <c r="S94" s="110"/>
    </row>
    <row r="95" spans="2:19" ht="14.25">
      <c r="B95" s="102"/>
      <c r="C95" s="103"/>
      <c r="D95" s="103"/>
      <c r="E95" s="104"/>
      <c r="F95" s="105"/>
      <c r="G95" s="106"/>
      <c r="H95" s="100"/>
      <c r="I95" s="104"/>
      <c r="J95" s="105"/>
      <c r="K95" s="105"/>
      <c r="L95" s="107"/>
      <c r="M95" s="100"/>
      <c r="N95" s="100"/>
      <c r="O95" s="100"/>
      <c r="P95" s="100"/>
      <c r="Q95" s="108"/>
      <c r="R95" s="108"/>
      <c r="S95" s="110"/>
    </row>
    <row r="96" spans="2:19" ht="14.25">
      <c r="B96" s="102"/>
      <c r="C96" s="103"/>
      <c r="D96" s="103"/>
      <c r="E96" s="104"/>
      <c r="F96" s="105"/>
      <c r="G96" s="106"/>
      <c r="H96" s="100"/>
      <c r="I96" s="104"/>
      <c r="J96" s="105"/>
      <c r="K96" s="105"/>
      <c r="L96" s="107"/>
      <c r="M96" s="100"/>
      <c r="N96" s="100"/>
      <c r="O96" s="100"/>
      <c r="P96" s="100"/>
      <c r="Q96" s="108"/>
      <c r="R96" s="108"/>
      <c r="S96" s="110"/>
    </row>
    <row r="97" spans="2:19" ht="14.25">
      <c r="B97" s="102"/>
      <c r="C97" s="103"/>
      <c r="D97" s="103"/>
      <c r="E97" s="104"/>
      <c r="F97" s="105"/>
      <c r="G97" s="106"/>
      <c r="H97" s="100"/>
      <c r="I97" s="104"/>
      <c r="J97" s="105"/>
      <c r="K97" s="105"/>
      <c r="L97" s="107"/>
      <c r="M97" s="100"/>
      <c r="N97" s="100"/>
      <c r="O97" s="100"/>
      <c r="P97" s="100"/>
      <c r="Q97" s="108"/>
      <c r="R97" s="108"/>
      <c r="S97" s="110"/>
    </row>
    <row r="98" spans="2:19" ht="14.25">
      <c r="B98" s="102"/>
      <c r="C98" s="103"/>
      <c r="D98" s="103"/>
      <c r="E98" s="104"/>
      <c r="F98" s="105"/>
      <c r="G98" s="106"/>
      <c r="H98" s="100"/>
      <c r="I98" s="104"/>
      <c r="J98" s="105"/>
      <c r="K98" s="105"/>
      <c r="L98" s="107"/>
      <c r="M98" s="100"/>
      <c r="N98" s="100"/>
      <c r="O98" s="100"/>
      <c r="P98" s="100"/>
      <c r="Q98" s="108"/>
      <c r="R98" s="108"/>
      <c r="S98" s="110"/>
    </row>
    <row r="99" spans="2:19" ht="14.25">
      <c r="B99" s="102"/>
      <c r="C99" s="103"/>
      <c r="D99" s="103"/>
      <c r="E99" s="104"/>
      <c r="F99" s="105"/>
      <c r="G99" s="106"/>
      <c r="H99" s="100"/>
      <c r="I99" s="104"/>
      <c r="J99" s="105"/>
      <c r="K99" s="105"/>
      <c r="L99" s="107"/>
      <c r="M99" s="100"/>
      <c r="N99" s="100"/>
      <c r="O99" s="100"/>
      <c r="P99" s="100"/>
      <c r="Q99" s="108"/>
      <c r="R99" s="108"/>
      <c r="S99" s="110"/>
    </row>
    <row r="100" spans="2:19" ht="14.25">
      <c r="B100" s="102"/>
      <c r="C100" s="103"/>
      <c r="D100" s="103"/>
      <c r="E100" s="104"/>
      <c r="F100" s="105"/>
      <c r="G100" s="106"/>
      <c r="H100" s="100"/>
      <c r="I100" s="104"/>
      <c r="J100" s="105"/>
      <c r="K100" s="105"/>
      <c r="L100" s="107"/>
      <c r="M100" s="100"/>
      <c r="N100" s="100"/>
      <c r="O100" s="100"/>
      <c r="P100" s="100"/>
      <c r="Q100" s="108"/>
      <c r="R100" s="108"/>
      <c r="S100" s="110"/>
    </row>
    <row r="101" spans="2:19" ht="14.25">
      <c r="B101" s="102"/>
      <c r="C101" s="103"/>
      <c r="D101" s="103"/>
      <c r="E101" s="104"/>
      <c r="F101" s="105"/>
      <c r="G101" s="106"/>
      <c r="H101" s="100"/>
      <c r="I101" s="104"/>
      <c r="J101" s="105"/>
      <c r="K101" s="105"/>
      <c r="L101" s="107"/>
      <c r="M101" s="100"/>
      <c r="N101" s="100"/>
      <c r="O101" s="100"/>
      <c r="P101" s="100"/>
      <c r="Q101" s="108"/>
      <c r="R101" s="108"/>
      <c r="S101" s="110"/>
    </row>
    <row r="102" spans="2:19" ht="14.25">
      <c r="B102" s="102"/>
      <c r="C102" s="103"/>
      <c r="D102" s="103"/>
      <c r="E102" s="104"/>
      <c r="F102" s="105"/>
      <c r="G102" s="106"/>
      <c r="H102" s="100"/>
      <c r="I102" s="104"/>
      <c r="J102" s="105"/>
      <c r="K102" s="105"/>
      <c r="L102" s="107"/>
      <c r="M102" s="100"/>
      <c r="N102" s="100"/>
      <c r="O102" s="100"/>
      <c r="P102" s="100"/>
      <c r="Q102" s="108"/>
      <c r="R102" s="108"/>
      <c r="S102" s="110"/>
    </row>
    <row r="103" spans="2:19" ht="14.25">
      <c r="B103" s="102"/>
      <c r="C103" s="103"/>
      <c r="D103" s="103"/>
      <c r="E103" s="104"/>
      <c r="F103" s="105"/>
      <c r="G103" s="106"/>
      <c r="H103" s="100"/>
      <c r="I103" s="104"/>
      <c r="J103" s="105"/>
      <c r="K103" s="105"/>
      <c r="L103" s="107"/>
      <c r="M103" s="100"/>
      <c r="N103" s="100"/>
      <c r="O103" s="100"/>
      <c r="P103" s="100"/>
      <c r="Q103" s="108"/>
      <c r="R103" s="108"/>
      <c r="S103" s="110"/>
    </row>
    <row r="104" spans="2:19" ht="14.25">
      <c r="B104" s="102"/>
      <c r="C104" s="103"/>
      <c r="D104" s="103"/>
      <c r="E104" s="104"/>
      <c r="F104" s="105"/>
      <c r="G104" s="106"/>
      <c r="H104" s="100"/>
      <c r="I104" s="104"/>
      <c r="J104" s="105"/>
      <c r="K104" s="105"/>
      <c r="L104" s="107"/>
      <c r="M104" s="100"/>
      <c r="N104" s="100"/>
      <c r="O104" s="100"/>
      <c r="P104" s="100"/>
      <c r="Q104" s="108"/>
      <c r="R104" s="108"/>
      <c r="S104" s="110"/>
    </row>
    <row r="105" spans="2:19" ht="14.25">
      <c r="B105" s="102"/>
      <c r="C105" s="103"/>
      <c r="D105" s="103"/>
      <c r="E105" s="104"/>
      <c r="F105" s="105"/>
      <c r="G105" s="106"/>
      <c r="H105" s="100"/>
      <c r="I105" s="104"/>
      <c r="J105" s="105"/>
      <c r="K105" s="105"/>
      <c r="L105" s="107"/>
      <c r="M105" s="100"/>
      <c r="N105" s="100"/>
      <c r="O105" s="100"/>
      <c r="P105" s="100"/>
      <c r="Q105" s="108"/>
      <c r="R105" s="108"/>
      <c r="S105" s="110"/>
    </row>
    <row r="106" spans="2:19" ht="14.25">
      <c r="B106" s="102"/>
      <c r="C106" s="103"/>
      <c r="D106" s="103"/>
      <c r="E106" s="104"/>
      <c r="F106" s="105"/>
      <c r="G106" s="106"/>
      <c r="H106" s="100"/>
      <c r="I106" s="104"/>
      <c r="J106" s="105"/>
      <c r="K106" s="105"/>
      <c r="L106" s="107"/>
      <c r="M106" s="100"/>
      <c r="N106" s="100"/>
      <c r="O106" s="100"/>
      <c r="P106" s="100"/>
      <c r="Q106" s="108"/>
      <c r="R106" s="108"/>
      <c r="S106" s="110"/>
    </row>
    <row r="107" spans="2:19" ht="14.25">
      <c r="B107" s="102"/>
      <c r="C107" s="103"/>
      <c r="D107" s="103"/>
      <c r="E107" s="104"/>
      <c r="F107" s="105"/>
      <c r="G107" s="106"/>
      <c r="H107" s="100"/>
      <c r="I107" s="104"/>
      <c r="J107" s="105"/>
      <c r="K107" s="105"/>
      <c r="L107" s="107"/>
      <c r="M107" s="100"/>
      <c r="N107" s="100"/>
      <c r="O107" s="100"/>
      <c r="P107" s="100"/>
      <c r="Q107" s="108"/>
      <c r="R107" s="108"/>
      <c r="S107" s="110"/>
    </row>
    <row r="108" spans="2:19" ht="14.25">
      <c r="B108" s="102"/>
      <c r="C108" s="103"/>
      <c r="D108" s="103"/>
      <c r="E108" s="104"/>
      <c r="F108" s="105"/>
      <c r="G108" s="106"/>
      <c r="H108" s="100"/>
      <c r="I108" s="104"/>
      <c r="J108" s="105"/>
      <c r="K108" s="105"/>
      <c r="L108" s="107"/>
      <c r="M108" s="100"/>
      <c r="N108" s="100"/>
      <c r="O108" s="100"/>
      <c r="P108" s="100"/>
      <c r="Q108" s="108"/>
      <c r="R108" s="108"/>
      <c r="S108" s="110"/>
    </row>
    <row r="109" spans="2:19" ht="14.25">
      <c r="B109" s="102"/>
      <c r="C109" s="103"/>
      <c r="D109" s="103"/>
      <c r="E109" s="104"/>
      <c r="F109" s="105"/>
      <c r="G109" s="106"/>
      <c r="H109" s="100"/>
      <c r="I109" s="104"/>
      <c r="J109" s="105"/>
      <c r="K109" s="105"/>
      <c r="L109" s="107"/>
      <c r="M109" s="100"/>
      <c r="N109" s="100"/>
      <c r="O109" s="100"/>
      <c r="P109" s="100"/>
      <c r="Q109" s="108"/>
      <c r="R109" s="108"/>
      <c r="S109" s="110"/>
    </row>
    <row r="110" spans="2:19" ht="14.25">
      <c r="B110" s="102"/>
      <c r="C110" s="103"/>
      <c r="D110" s="103"/>
      <c r="E110" s="104"/>
      <c r="F110" s="105"/>
      <c r="G110" s="106"/>
      <c r="H110" s="100"/>
      <c r="I110" s="104"/>
      <c r="J110" s="105"/>
      <c r="K110" s="105"/>
      <c r="L110" s="107"/>
      <c r="M110" s="100"/>
      <c r="N110" s="100"/>
      <c r="O110" s="100"/>
      <c r="P110" s="100"/>
      <c r="Q110" s="108"/>
      <c r="R110" s="108"/>
      <c r="S110" s="110"/>
    </row>
    <row r="111" spans="2:19" ht="14.25">
      <c r="B111" s="102"/>
      <c r="C111" s="103"/>
      <c r="D111" s="103"/>
      <c r="E111" s="104"/>
      <c r="F111" s="105"/>
      <c r="G111" s="106"/>
      <c r="H111" s="100"/>
      <c r="I111" s="104"/>
      <c r="J111" s="105"/>
      <c r="K111" s="105"/>
      <c r="L111" s="107"/>
      <c r="M111" s="100"/>
      <c r="N111" s="100"/>
      <c r="O111" s="100"/>
      <c r="P111" s="100"/>
      <c r="Q111" s="108"/>
      <c r="R111" s="108"/>
      <c r="S111" s="110"/>
    </row>
    <row r="112" spans="2:19" ht="14.25">
      <c r="B112" s="102"/>
      <c r="C112" s="103"/>
      <c r="D112" s="103"/>
      <c r="E112" s="104"/>
      <c r="F112" s="105"/>
      <c r="G112" s="106"/>
      <c r="H112" s="100"/>
      <c r="I112" s="104"/>
      <c r="J112" s="105"/>
      <c r="K112" s="105"/>
      <c r="L112" s="107"/>
      <c r="M112" s="100"/>
      <c r="N112" s="100"/>
      <c r="O112" s="100"/>
      <c r="P112" s="100"/>
      <c r="Q112" s="108"/>
      <c r="R112" s="108"/>
      <c r="S112" s="110"/>
    </row>
    <row r="113" spans="2:19" ht="15">
      <c r="B113" s="129"/>
      <c r="C113" s="130"/>
      <c r="D113" s="130"/>
      <c r="E113" s="131"/>
      <c r="F113" s="132"/>
      <c r="G113" s="133"/>
      <c r="H113" s="134"/>
      <c r="I113" s="131"/>
      <c r="J113" s="132"/>
      <c r="K113" s="132"/>
      <c r="L113" s="135"/>
      <c r="M113" s="134"/>
      <c r="N113" s="134"/>
      <c r="O113" s="134"/>
      <c r="P113" s="134"/>
      <c r="Q113" s="136"/>
      <c r="R113" s="136"/>
      <c r="S113" s="137"/>
    </row>
    <row r="114" spans="2:19" ht="14.25">
      <c r="B114" s="102"/>
      <c r="C114" s="103"/>
      <c r="D114" s="103"/>
      <c r="E114" s="104"/>
      <c r="F114" s="105"/>
      <c r="G114" s="106"/>
      <c r="H114" s="100"/>
      <c r="I114" s="104"/>
      <c r="J114" s="105"/>
      <c r="K114" s="105"/>
      <c r="L114" s="107"/>
      <c r="M114" s="100"/>
      <c r="N114" s="100"/>
      <c r="O114" s="100"/>
      <c r="P114" s="100"/>
      <c r="Q114" s="108"/>
      <c r="R114" s="108"/>
      <c r="S114" s="110"/>
    </row>
    <row r="115" spans="2:19" ht="14.25">
      <c r="B115" s="102"/>
      <c r="C115" s="103"/>
      <c r="D115" s="103"/>
      <c r="E115" s="104"/>
      <c r="F115" s="105"/>
      <c r="G115" s="106"/>
      <c r="H115" s="100"/>
      <c r="I115" s="104"/>
      <c r="J115" s="105"/>
      <c r="K115" s="105"/>
      <c r="L115" s="107"/>
      <c r="M115" s="100"/>
      <c r="N115" s="100"/>
      <c r="O115" s="100"/>
      <c r="P115" s="100"/>
      <c r="Q115" s="108"/>
      <c r="R115" s="108"/>
      <c r="S115" s="110"/>
    </row>
    <row r="116" spans="2:19" ht="14.25">
      <c r="B116" s="102"/>
      <c r="C116" s="103"/>
      <c r="D116" s="103"/>
      <c r="E116" s="104"/>
      <c r="F116" s="105"/>
      <c r="G116" s="106"/>
      <c r="H116" s="100"/>
      <c r="I116" s="104"/>
      <c r="J116" s="105"/>
      <c r="K116" s="105"/>
      <c r="L116" s="107"/>
      <c r="M116" s="100"/>
      <c r="N116" s="100"/>
      <c r="O116" s="100"/>
      <c r="P116" s="100"/>
      <c r="Q116" s="108"/>
      <c r="R116" s="108"/>
      <c r="S116" s="110"/>
    </row>
    <row r="117" spans="2:19" ht="14.25">
      <c r="B117" s="102"/>
      <c r="C117" s="103"/>
      <c r="D117" s="103"/>
      <c r="E117" s="104"/>
      <c r="F117" s="105"/>
      <c r="G117" s="106"/>
      <c r="H117" s="100"/>
      <c r="I117" s="104"/>
      <c r="J117" s="105"/>
      <c r="K117" s="105"/>
      <c r="L117" s="107"/>
      <c r="M117" s="100"/>
      <c r="N117" s="100"/>
      <c r="O117" s="100"/>
      <c r="P117" s="100"/>
      <c r="Q117" s="108"/>
      <c r="R117" s="108"/>
      <c r="S117" s="110"/>
    </row>
    <row r="118" spans="2:19" ht="14.25">
      <c r="B118" s="102"/>
      <c r="C118" s="103"/>
      <c r="D118" s="103"/>
      <c r="E118" s="104"/>
      <c r="F118" s="105"/>
      <c r="G118" s="106"/>
      <c r="H118" s="100"/>
      <c r="I118" s="104"/>
      <c r="J118" s="105"/>
      <c r="K118" s="105"/>
      <c r="L118" s="107"/>
      <c r="M118" s="100"/>
      <c r="N118" s="100"/>
      <c r="O118" s="100"/>
      <c r="P118" s="100"/>
      <c r="Q118" s="108"/>
      <c r="R118" s="108"/>
      <c r="S118" s="110"/>
    </row>
    <row r="119" spans="2:19" ht="14.25">
      <c r="B119" s="102"/>
      <c r="C119" s="103"/>
      <c r="D119" s="103"/>
      <c r="E119" s="104"/>
      <c r="F119" s="105"/>
      <c r="G119" s="106"/>
      <c r="H119" s="100"/>
      <c r="I119" s="104"/>
      <c r="J119" s="105"/>
      <c r="K119" s="105"/>
      <c r="L119" s="107"/>
      <c r="M119" s="100"/>
      <c r="N119" s="100"/>
      <c r="O119" s="100"/>
      <c r="P119" s="100"/>
      <c r="Q119" s="108"/>
      <c r="R119" s="108"/>
      <c r="S119" s="110"/>
    </row>
    <row r="120" spans="2:19" ht="14.25">
      <c r="B120" s="102"/>
      <c r="C120" s="103"/>
      <c r="D120" s="103"/>
      <c r="E120" s="104"/>
      <c r="F120" s="105"/>
      <c r="G120" s="106"/>
      <c r="H120" s="100"/>
      <c r="I120" s="104"/>
      <c r="J120" s="105"/>
      <c r="K120" s="105"/>
      <c r="L120" s="107"/>
      <c r="M120" s="100"/>
      <c r="N120" s="100"/>
      <c r="O120" s="100"/>
      <c r="P120" s="100"/>
      <c r="Q120" s="108"/>
      <c r="R120" s="108"/>
      <c r="S120" s="110"/>
    </row>
    <row r="121" spans="2:19" ht="14.25">
      <c r="B121" s="102"/>
      <c r="C121" s="103"/>
      <c r="D121" s="103"/>
      <c r="E121" s="104"/>
      <c r="F121" s="105"/>
      <c r="G121" s="106"/>
      <c r="H121" s="100"/>
      <c r="I121" s="104"/>
      <c r="J121" s="105"/>
      <c r="K121" s="105"/>
      <c r="L121" s="107"/>
      <c r="M121" s="100"/>
      <c r="N121" s="100"/>
      <c r="O121" s="100"/>
      <c r="P121" s="100"/>
      <c r="Q121" s="108"/>
      <c r="R121" s="108"/>
      <c r="S121" s="110"/>
    </row>
    <row r="122" spans="2:19" ht="14.25">
      <c r="B122" s="102"/>
      <c r="C122" s="103"/>
      <c r="D122" s="103"/>
      <c r="E122" s="104"/>
      <c r="F122" s="105"/>
      <c r="G122" s="106"/>
      <c r="H122" s="100"/>
      <c r="I122" s="104"/>
      <c r="J122" s="105"/>
      <c r="K122" s="105"/>
      <c r="L122" s="107"/>
      <c r="M122" s="100"/>
      <c r="N122" s="100"/>
      <c r="O122" s="100"/>
      <c r="P122" s="100"/>
      <c r="Q122" s="108"/>
      <c r="R122" s="108"/>
      <c r="S122" s="110"/>
    </row>
    <row r="123" spans="2:19" ht="14.25">
      <c r="B123" s="102"/>
      <c r="C123" s="103"/>
      <c r="D123" s="103"/>
      <c r="E123" s="104"/>
      <c r="F123" s="105"/>
      <c r="G123" s="106"/>
      <c r="H123" s="100"/>
      <c r="I123" s="104"/>
      <c r="J123" s="105"/>
      <c r="K123" s="105"/>
      <c r="L123" s="107"/>
      <c r="M123" s="100"/>
      <c r="N123" s="100"/>
      <c r="O123" s="100"/>
      <c r="P123" s="100"/>
      <c r="Q123" s="108"/>
      <c r="R123" s="108"/>
      <c r="S123" s="110"/>
    </row>
    <row r="124" spans="2:19" ht="14.25">
      <c r="B124" s="102"/>
      <c r="C124" s="103"/>
      <c r="D124" s="103"/>
      <c r="E124" s="104"/>
      <c r="F124" s="105"/>
      <c r="G124" s="106"/>
      <c r="H124" s="100"/>
      <c r="I124" s="104"/>
      <c r="J124" s="105"/>
      <c r="K124" s="105"/>
      <c r="L124" s="107"/>
      <c r="M124" s="100"/>
      <c r="N124" s="100"/>
      <c r="O124" s="100"/>
      <c r="P124" s="100"/>
      <c r="Q124" s="108"/>
      <c r="R124" s="108"/>
      <c r="S124" s="110"/>
    </row>
    <row r="125" spans="2:19" ht="14.25">
      <c r="B125" s="102"/>
      <c r="C125" s="103"/>
      <c r="D125" s="103"/>
      <c r="E125" s="104"/>
      <c r="F125" s="105"/>
      <c r="G125" s="106"/>
      <c r="H125" s="100"/>
      <c r="I125" s="104"/>
      <c r="J125" s="105"/>
      <c r="K125" s="105"/>
      <c r="L125" s="107"/>
      <c r="M125" s="100"/>
      <c r="N125" s="100"/>
      <c r="O125" s="100"/>
      <c r="P125" s="100"/>
      <c r="Q125" s="108"/>
      <c r="R125" s="108"/>
      <c r="S125" s="110"/>
    </row>
    <row r="126" spans="2:19" ht="14.25">
      <c r="B126" s="102"/>
      <c r="C126" s="103"/>
      <c r="D126" s="103"/>
      <c r="E126" s="104"/>
      <c r="F126" s="105"/>
      <c r="G126" s="106"/>
      <c r="H126" s="100"/>
      <c r="I126" s="104"/>
      <c r="J126" s="105"/>
      <c r="K126" s="105"/>
      <c r="L126" s="107"/>
      <c r="M126" s="100"/>
      <c r="N126" s="100"/>
      <c r="O126" s="100"/>
      <c r="P126" s="100"/>
      <c r="Q126" s="108"/>
      <c r="R126" s="108"/>
      <c r="S126" s="110"/>
    </row>
    <row r="127" spans="2:19" ht="14.25">
      <c r="B127" s="102"/>
      <c r="C127" s="103"/>
      <c r="D127" s="103"/>
      <c r="E127" s="104"/>
      <c r="F127" s="105"/>
      <c r="G127" s="106"/>
      <c r="H127" s="100"/>
      <c r="I127" s="104"/>
      <c r="J127" s="105"/>
      <c r="K127" s="105"/>
      <c r="L127" s="107"/>
      <c r="M127" s="100"/>
      <c r="N127" s="100"/>
      <c r="O127" s="100"/>
      <c r="P127" s="100"/>
      <c r="Q127" s="108"/>
      <c r="R127" s="108"/>
      <c r="S127" s="110"/>
    </row>
    <row r="128" spans="2:19" ht="14.25">
      <c r="B128" s="102"/>
      <c r="C128" s="103"/>
      <c r="D128" s="103"/>
      <c r="E128" s="104"/>
      <c r="F128" s="105"/>
      <c r="G128" s="106"/>
      <c r="H128" s="100"/>
      <c r="I128" s="104"/>
      <c r="J128" s="105"/>
      <c r="K128" s="105"/>
      <c r="L128" s="107"/>
      <c r="M128" s="100"/>
      <c r="N128" s="100"/>
      <c r="O128" s="100"/>
      <c r="P128" s="100"/>
      <c r="Q128" s="108"/>
      <c r="R128" s="108"/>
      <c r="S128" s="110"/>
    </row>
    <row r="129" spans="2:19" ht="14.25">
      <c r="B129" s="102"/>
      <c r="C129" s="103"/>
      <c r="D129" s="103"/>
      <c r="E129" s="104"/>
      <c r="F129" s="105"/>
      <c r="G129" s="106"/>
      <c r="H129" s="100"/>
      <c r="I129" s="104"/>
      <c r="J129" s="105"/>
      <c r="K129" s="105"/>
      <c r="L129" s="107"/>
      <c r="M129" s="100"/>
      <c r="N129" s="100"/>
      <c r="O129" s="100"/>
      <c r="P129" s="100"/>
      <c r="Q129" s="108"/>
      <c r="R129" s="108"/>
      <c r="S129" s="110"/>
    </row>
    <row r="130" spans="2:19" ht="14.25">
      <c r="B130" s="102"/>
      <c r="C130" s="103"/>
      <c r="D130" s="103"/>
      <c r="E130" s="104"/>
      <c r="F130" s="105"/>
      <c r="G130" s="106"/>
      <c r="H130" s="100"/>
      <c r="I130" s="104"/>
      <c r="J130" s="105"/>
      <c r="K130" s="105"/>
      <c r="L130" s="107"/>
      <c r="M130" s="100"/>
      <c r="N130" s="100"/>
      <c r="O130" s="100"/>
      <c r="P130" s="100"/>
      <c r="Q130" s="108"/>
      <c r="R130" s="108"/>
      <c r="S130" s="110"/>
    </row>
    <row r="131" spans="2:19" ht="14.25">
      <c r="B131" s="102"/>
      <c r="C131" s="103"/>
      <c r="D131" s="103"/>
      <c r="E131" s="104"/>
      <c r="F131" s="105"/>
      <c r="G131" s="106"/>
      <c r="H131" s="100"/>
      <c r="I131" s="104"/>
      <c r="J131" s="105"/>
      <c r="K131" s="105"/>
      <c r="L131" s="107"/>
      <c r="M131" s="100"/>
      <c r="N131" s="100"/>
      <c r="O131" s="100"/>
      <c r="P131" s="100"/>
      <c r="Q131" s="108"/>
      <c r="R131" s="108"/>
      <c r="S131" s="110"/>
    </row>
    <row r="132" spans="2:19" ht="14.25">
      <c r="B132" s="102"/>
      <c r="C132" s="103"/>
      <c r="D132" s="103"/>
      <c r="E132" s="104"/>
      <c r="F132" s="105"/>
      <c r="G132" s="106"/>
      <c r="H132" s="100"/>
      <c r="I132" s="104"/>
      <c r="J132" s="105"/>
      <c r="K132" s="105"/>
      <c r="L132" s="107"/>
      <c r="M132" s="100"/>
      <c r="N132" s="100"/>
      <c r="O132" s="100"/>
      <c r="P132" s="100"/>
      <c r="Q132" s="108"/>
      <c r="R132" s="108"/>
      <c r="S132" s="110"/>
    </row>
    <row r="133" spans="2:19" ht="14.25">
      <c r="B133" s="102"/>
      <c r="C133" s="103"/>
      <c r="D133" s="103"/>
      <c r="E133" s="104"/>
      <c r="F133" s="105"/>
      <c r="G133" s="106"/>
      <c r="H133" s="100"/>
      <c r="I133" s="104"/>
      <c r="J133" s="105"/>
      <c r="K133" s="105"/>
      <c r="L133" s="107"/>
      <c r="M133" s="100"/>
      <c r="N133" s="100"/>
      <c r="O133" s="100"/>
      <c r="P133" s="100"/>
      <c r="Q133" s="108"/>
      <c r="R133" s="108"/>
      <c r="S133" s="110"/>
    </row>
    <row r="134" spans="2:19" ht="14.25">
      <c r="B134" s="102"/>
      <c r="C134" s="103"/>
      <c r="D134" s="103"/>
      <c r="E134" s="104"/>
      <c r="F134" s="105"/>
      <c r="G134" s="106"/>
      <c r="H134" s="100"/>
      <c r="I134" s="104"/>
      <c r="J134" s="105"/>
      <c r="K134" s="105"/>
      <c r="L134" s="107"/>
      <c r="M134" s="100"/>
      <c r="N134" s="100"/>
      <c r="O134" s="100"/>
      <c r="P134" s="100"/>
      <c r="Q134" s="108"/>
      <c r="R134" s="108"/>
      <c r="S134" s="110"/>
    </row>
    <row r="135" spans="2:19" ht="14.25">
      <c r="B135" s="102"/>
      <c r="C135" s="103"/>
      <c r="D135" s="103"/>
      <c r="E135" s="104"/>
      <c r="F135" s="105"/>
      <c r="G135" s="106"/>
      <c r="H135" s="100"/>
      <c r="I135" s="104"/>
      <c r="J135" s="105"/>
      <c r="K135" s="105"/>
      <c r="L135" s="107"/>
      <c r="M135" s="100"/>
      <c r="N135" s="100"/>
      <c r="O135" s="100"/>
      <c r="P135" s="100"/>
      <c r="Q135" s="108"/>
      <c r="R135" s="108"/>
      <c r="S135" s="110"/>
    </row>
    <row r="136" spans="2:19" ht="14.25">
      <c r="B136" s="102"/>
      <c r="C136" s="103"/>
      <c r="D136" s="103"/>
      <c r="E136" s="104"/>
      <c r="F136" s="105"/>
      <c r="G136" s="106"/>
      <c r="H136" s="100"/>
      <c r="I136" s="104"/>
      <c r="J136" s="105"/>
      <c r="K136" s="105"/>
      <c r="L136" s="107"/>
      <c r="M136" s="100"/>
      <c r="N136" s="100"/>
      <c r="O136" s="100"/>
      <c r="P136" s="100"/>
      <c r="Q136" s="108"/>
      <c r="R136" s="108"/>
      <c r="S136" s="110"/>
    </row>
    <row r="137" spans="2:19" ht="14.25">
      <c r="B137" s="111"/>
      <c r="C137" s="112"/>
      <c r="D137" s="112"/>
      <c r="E137" s="113"/>
      <c r="F137" s="114"/>
      <c r="G137" s="115"/>
      <c r="H137" s="90"/>
      <c r="I137" s="113"/>
      <c r="J137" s="114"/>
      <c r="K137" s="114"/>
      <c r="L137" s="116"/>
      <c r="M137" s="117"/>
      <c r="N137" s="117"/>
      <c r="O137" s="117"/>
      <c r="P137" s="117"/>
      <c r="Q137" s="118"/>
      <c r="R137" s="118"/>
      <c r="S137" s="119"/>
    </row>
    <row r="138" ht="15">
      <c r="B138" s="91" t="s">
        <v>52</v>
      </c>
    </row>
    <row r="139" ht="14.25">
      <c r="B139" s="92" t="s">
        <v>51</v>
      </c>
    </row>
    <row r="140" ht="14.25">
      <c r="B140" s="92" t="s">
        <v>53</v>
      </c>
    </row>
  </sheetData>
  <sheetProtection sheet="1"/>
  <mergeCells count="2">
    <mergeCell ref="C6:D6"/>
    <mergeCell ref="F6:S6"/>
  </mergeCells>
  <printOptions horizontalCentered="1"/>
  <pageMargins left="0.3937007874015748" right="0.42" top="0.59" bottom="0.7086614173228347" header="0.28" footer="0.4330708661417323"/>
  <pageSetup fitToHeight="15" fitToWidth="1" horizontalDpi="600" verticalDpi="600" orientation="landscape" paperSize="9" scale="89" r:id="rId2"/>
  <headerFooter alignWithMargins="0">
    <oddHeader>&amp;R&amp;9Page 4-2</oddHeader>
    <oddFooter>&amp;L&amp;9New Zealand Asbestos Cement Watermain Manual&amp;R&amp;9August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20"/>
  <sheetViews>
    <sheetView zoomScale="90" zoomScaleNormal="90" zoomScalePageLayoutView="0" workbookViewId="0" topLeftCell="A1">
      <pane xSplit="5" topLeftCell="I1" activePane="topRight" state="frozen"/>
      <selection pane="topLeft" activeCell="A1" sqref="A1"/>
      <selection pane="topRight" activeCell="D21" sqref="D21"/>
    </sheetView>
  </sheetViews>
  <sheetFormatPr defaultColWidth="9.140625" defaultRowHeight="12.75"/>
  <cols>
    <col min="1" max="1" width="2.7109375" style="51" customWidth="1"/>
    <col min="2" max="2" width="15.57421875" style="52" bestFit="1" customWidth="1"/>
    <col min="3" max="3" width="31.140625" style="71" bestFit="1" customWidth="1"/>
    <col min="4" max="4" width="19.140625" style="71" bestFit="1" customWidth="1"/>
    <col min="5" max="5" width="8.00390625" style="51" bestFit="1" customWidth="1"/>
    <col min="6" max="6" width="7.28125" style="51" customWidth="1"/>
    <col min="7" max="7" width="10.140625" style="51" bestFit="1" customWidth="1"/>
    <col min="8" max="8" width="8.57421875" style="51" bestFit="1" customWidth="1"/>
    <col min="9" max="9" width="13.421875" style="51" customWidth="1"/>
    <col min="10" max="10" width="9.8515625" style="51" bestFit="1" customWidth="1"/>
    <col min="11" max="11" width="9.28125" style="51" bestFit="1" customWidth="1"/>
    <col min="12" max="12" width="8.57421875" style="51" bestFit="1" customWidth="1"/>
    <col min="13" max="13" width="10.8515625" style="51" bestFit="1" customWidth="1"/>
    <col min="14" max="14" width="16.57421875" style="51" bestFit="1" customWidth="1"/>
    <col min="15" max="15" width="9.57421875" style="51" bestFit="1" customWidth="1"/>
    <col min="16" max="16" width="9.8515625" style="51" bestFit="1" customWidth="1"/>
    <col min="17" max="17" width="9.8515625" style="51" customWidth="1"/>
    <col min="18" max="18" width="10.8515625" style="51" customWidth="1"/>
    <col min="19" max="19" width="12.57421875" style="51" bestFit="1" customWidth="1"/>
    <col min="20" max="20" width="14.7109375" style="51" bestFit="1" customWidth="1"/>
    <col min="21" max="21" width="2.57421875" style="51" customWidth="1"/>
    <col min="22" max="16384" width="9.140625" style="51" customWidth="1"/>
  </cols>
  <sheetData>
    <row r="1" ht="13.5" thickBot="1"/>
    <row r="2" spans="2:20" ht="69" customHeight="1" thickBot="1" thickTop="1">
      <c r="B2" s="73"/>
      <c r="C2" s="183" t="s">
        <v>46</v>
      </c>
      <c r="D2" s="183"/>
      <c r="E2" s="183"/>
      <c r="F2" s="86"/>
      <c r="G2" s="86"/>
      <c r="H2" s="86"/>
      <c r="I2" s="199"/>
      <c r="J2" s="200"/>
      <c r="K2" s="200"/>
      <c r="L2" s="200"/>
      <c r="M2" s="86"/>
      <c r="N2" s="93" t="s">
        <v>56</v>
      </c>
      <c r="O2" s="195" t="s">
        <v>54</v>
      </c>
      <c r="P2" s="195"/>
      <c r="Q2" s="195"/>
      <c r="R2" s="196" t="s">
        <v>55</v>
      </c>
      <c r="S2" s="197"/>
      <c r="T2" s="198"/>
    </row>
    <row r="3" spans="2:20" ht="65.25" customHeight="1" thickBot="1" thickTop="1">
      <c r="B3" s="84"/>
      <c r="C3" s="181" t="s">
        <v>58</v>
      </c>
      <c r="D3" s="182"/>
      <c r="E3" s="85"/>
      <c r="F3" s="85"/>
      <c r="G3" s="85"/>
      <c r="H3" s="85"/>
      <c r="I3" s="85"/>
      <c r="J3" s="85"/>
      <c r="K3" s="85"/>
      <c r="L3" s="85"/>
      <c r="M3" s="179" t="s">
        <v>59</v>
      </c>
      <c r="N3" s="179"/>
      <c r="O3" s="179"/>
      <c r="P3" s="180"/>
      <c r="Q3" s="180"/>
      <c r="R3" s="180"/>
      <c r="S3" s="180"/>
      <c r="T3" s="180"/>
    </row>
    <row r="4" spans="2:20" s="72" customFormat="1" ht="42.75" customHeight="1" thickBot="1">
      <c r="B4" s="192" t="s">
        <v>50</v>
      </c>
      <c r="C4" s="193"/>
      <c r="D4" s="193"/>
      <c r="E4" s="193"/>
      <c r="F4" s="193"/>
      <c r="G4" s="193"/>
      <c r="H4" s="193"/>
      <c r="I4" s="193"/>
      <c r="J4" s="193"/>
      <c r="K4" s="194"/>
      <c r="L4" s="189" t="s">
        <v>27</v>
      </c>
      <c r="M4" s="190"/>
      <c r="N4" s="190"/>
      <c r="O4" s="191"/>
      <c r="P4" s="186" t="s">
        <v>24</v>
      </c>
      <c r="Q4" s="187"/>
      <c r="R4" s="188"/>
      <c r="S4" s="184" t="s">
        <v>25</v>
      </c>
      <c r="T4" s="185"/>
    </row>
    <row r="5" spans="2:20" ht="48.75" thickBot="1">
      <c r="B5" s="1" t="str">
        <f>Database!B8</f>
        <v>Local Authority</v>
      </c>
      <c r="C5" s="2" t="str">
        <f>Database!C8</f>
        <v>Location Description</v>
      </c>
      <c r="D5" s="2" t="str">
        <f>Database!D8</f>
        <v>City/Town</v>
      </c>
      <c r="E5" s="2" t="str">
        <f>Database!E8</f>
        <v>Pipe DN (mm)</v>
      </c>
      <c r="F5" s="2" t="str">
        <f>Database!F8</f>
        <v>Mean Pipe OD (mm)</v>
      </c>
      <c r="G5" s="2" t="str">
        <f>Database!G8</f>
        <v>Min. Pipe Wall Thickness (mm)</v>
      </c>
      <c r="H5" s="2" t="str">
        <f>Database!I8</f>
        <v>Working Pressure (m)</v>
      </c>
      <c r="I5" s="20" t="str">
        <f>Database!L8</f>
        <v>Total Det'n (mm)</v>
      </c>
      <c r="J5" s="17" t="str">
        <f>Database!Q8</f>
        <v>Year of installation</v>
      </c>
      <c r="K5" s="12" t="str">
        <f>Database!R8</f>
        <v>Year of Appraisal</v>
      </c>
      <c r="L5" s="1" t="s">
        <v>5</v>
      </c>
      <c r="M5" s="20" t="s">
        <v>14</v>
      </c>
      <c r="N5" s="20" t="s">
        <v>15</v>
      </c>
      <c r="O5" s="30" t="s">
        <v>12</v>
      </c>
      <c r="P5" s="25" t="s">
        <v>43</v>
      </c>
      <c r="Q5" s="23" t="s">
        <v>8</v>
      </c>
      <c r="R5" s="24" t="s">
        <v>28</v>
      </c>
      <c r="S5" s="1" t="s">
        <v>13</v>
      </c>
      <c r="T5" s="3" t="s">
        <v>9</v>
      </c>
    </row>
    <row r="6" spans="2:20" ht="12.75">
      <c r="B6" s="35" t="str">
        <f>Database!B9</f>
        <v>Example 1</v>
      </c>
      <c r="C6" s="36" t="str">
        <f>Database!C9</f>
        <v>Street 1</v>
      </c>
      <c r="D6" s="36" t="str">
        <f>Database!D9</f>
        <v>Town 1</v>
      </c>
      <c r="E6" s="4">
        <f>Database!E9</f>
        <v>100</v>
      </c>
      <c r="F6" s="5">
        <f>Database!F9</f>
        <v>127</v>
      </c>
      <c r="G6" s="5">
        <f>Database!G9</f>
        <v>17.7</v>
      </c>
      <c r="H6" s="4">
        <f>Database!I9</f>
        <v>58</v>
      </c>
      <c r="I6" s="5">
        <f>Database!L9</f>
        <v>3</v>
      </c>
      <c r="J6" s="22">
        <f>Database!Q9</f>
        <v>1961</v>
      </c>
      <c r="K6" s="14">
        <f>Database!R9</f>
        <v>1999</v>
      </c>
      <c r="L6" s="31">
        <f>K6-J6</f>
        <v>38</v>
      </c>
      <c r="M6" s="32">
        <f>(H6*9.789/1000)*'Update Information'!$D$11</f>
        <v>0.8516429999999999</v>
      </c>
      <c r="N6" s="21">
        <f>(M6*F6)/((2*23.5)+M6)</f>
        <v>2.2602914804827074</v>
      </c>
      <c r="O6" s="29">
        <f aca="true" t="shared" si="0" ref="O6:O20">G6-N6</f>
        <v>15.439708519517293</v>
      </c>
      <c r="P6" s="27">
        <f aca="true" t="shared" si="1" ref="P6:P20">I6/L6</f>
        <v>0.07894736842105263</v>
      </c>
      <c r="Q6" s="26">
        <f>'Update Information'!$D$9*'Lifetime Prediction Model'!L6</f>
        <v>8.6222</v>
      </c>
      <c r="R6" s="28">
        <f aca="true" t="shared" si="2" ref="R6:R20">(I6-Q6)/Q6</f>
        <v>-0.6520609589199972</v>
      </c>
      <c r="S6" s="13">
        <f>MIN(100,(O6/P6))</f>
        <v>100</v>
      </c>
      <c r="T6" s="11">
        <f aca="true" t="shared" si="3" ref="T6:T20">J6+S6</f>
        <v>2061</v>
      </c>
    </row>
    <row r="7" spans="2:20" ht="12.75">
      <c r="B7" s="35" t="str">
        <f>Database!B10</f>
        <v>Example 2</v>
      </c>
      <c r="C7" s="36" t="str">
        <f>Database!C10</f>
        <v>Street 2</v>
      </c>
      <c r="D7" s="36" t="str">
        <f>Database!D10</f>
        <v>Town 2</v>
      </c>
      <c r="E7" s="4">
        <f>Database!E10</f>
        <v>100</v>
      </c>
      <c r="F7" s="5">
        <f>Database!F10</f>
        <v>124.1</v>
      </c>
      <c r="G7" s="5">
        <f>Database!G10</f>
        <v>11</v>
      </c>
      <c r="H7" s="4">
        <f>Database!I10</f>
        <v>47</v>
      </c>
      <c r="I7" s="5">
        <f>Database!L10</f>
        <v>6.5</v>
      </c>
      <c r="J7" s="22">
        <f>Database!Q10</f>
        <v>1960</v>
      </c>
      <c r="K7" s="14">
        <f>Database!R10</f>
        <v>1999</v>
      </c>
      <c r="L7" s="31">
        <f>K7-J7</f>
        <v>39</v>
      </c>
      <c r="M7" s="32">
        <f>(H7*9.789/1000)*'Update Information'!$D$11</f>
        <v>0.6901244999999999</v>
      </c>
      <c r="N7" s="21">
        <f>(M7*F7)/((2*23.5)+M7)</f>
        <v>1.7958529433069519</v>
      </c>
      <c r="O7" s="29">
        <f t="shared" si="0"/>
        <v>9.204147056693047</v>
      </c>
      <c r="P7" s="27">
        <f t="shared" si="1"/>
        <v>0.16666666666666666</v>
      </c>
      <c r="Q7" s="26">
        <f>'Update Information'!$D$9*'Lifetime Prediction Model'!L7</f>
        <v>8.8491</v>
      </c>
      <c r="R7" s="28">
        <f t="shared" si="2"/>
        <v>-0.2654620243866608</v>
      </c>
      <c r="S7" s="13">
        <f>MIN(100,(O7/P7))</f>
        <v>55.22488234015829</v>
      </c>
      <c r="T7" s="11">
        <f t="shared" si="3"/>
        <v>2015.2248823401583</v>
      </c>
    </row>
    <row r="8" spans="2:20" ht="12.75">
      <c r="B8" s="35">
        <f>Database!B11</f>
        <v>0</v>
      </c>
      <c r="C8" s="36">
        <f>Database!C11</f>
        <v>0</v>
      </c>
      <c r="D8" s="36">
        <f>Database!D11</f>
        <v>0</v>
      </c>
      <c r="E8" s="4">
        <f>Database!E11</f>
        <v>600</v>
      </c>
      <c r="F8" s="5">
        <f>Database!F11</f>
        <v>667</v>
      </c>
      <c r="G8" s="5">
        <f>Database!G11</f>
        <v>45.7</v>
      </c>
      <c r="H8" s="4">
        <f>Database!I11</f>
        <v>91</v>
      </c>
      <c r="I8" s="5">
        <f>Database!L11</f>
        <v>13.299999999999999</v>
      </c>
      <c r="J8" s="22">
        <f>Database!Q11</f>
        <v>1968</v>
      </c>
      <c r="K8" s="14">
        <f>Database!R11</f>
        <v>2011</v>
      </c>
      <c r="L8" s="31">
        <f>K8-J8</f>
        <v>43</v>
      </c>
      <c r="M8" s="32">
        <f>(H8*9.789/1000)*1.15</f>
        <v>1.02441885</v>
      </c>
      <c r="N8" s="21">
        <f>(M8*F8)/((2*22.1)+M8)</f>
        <v>15.108814890829711</v>
      </c>
      <c r="O8" s="29">
        <f t="shared" si="0"/>
        <v>30.59118510917029</v>
      </c>
      <c r="P8" s="27">
        <f t="shared" si="1"/>
        <v>0.3093023255813953</v>
      </c>
      <c r="Q8" s="26">
        <f>'Update Information'!$D$9*'Lifetime Prediction Model'!L8</f>
        <v>9.7567</v>
      </c>
      <c r="R8" s="28">
        <f t="shared" si="2"/>
        <v>0.3631658245103363</v>
      </c>
      <c r="S8" s="13">
        <f>MIN(100,(O8/P8))</f>
        <v>98.9038315559641</v>
      </c>
      <c r="T8" s="11">
        <f t="shared" si="3"/>
        <v>2066.903831555964</v>
      </c>
    </row>
    <row r="9" spans="2:20" ht="12.75">
      <c r="B9" s="35">
        <f>Database!B12</f>
        <v>0</v>
      </c>
      <c r="C9" s="36">
        <f>Database!C12</f>
        <v>0</v>
      </c>
      <c r="D9" s="36">
        <f>Database!D12</f>
        <v>0</v>
      </c>
      <c r="E9" s="4">
        <f>Database!E12</f>
        <v>600</v>
      </c>
      <c r="F9" s="5">
        <f>Database!F12</f>
        <v>673</v>
      </c>
      <c r="G9" s="5">
        <f>Database!G12</f>
        <v>48.6</v>
      </c>
      <c r="H9" s="4">
        <f>Database!I12</f>
        <v>91</v>
      </c>
      <c r="I9" s="5">
        <f>Database!L12</f>
        <v>13.299999999999999</v>
      </c>
      <c r="J9" s="22">
        <f>Database!Q12</f>
        <v>1968</v>
      </c>
      <c r="K9" s="14">
        <f>Database!R12</f>
        <v>2011</v>
      </c>
      <c r="L9" s="31">
        <f>K9-J9</f>
        <v>43</v>
      </c>
      <c r="M9" s="32">
        <f>(H9*9.789/1000)*1.15</f>
        <v>1.02441885</v>
      </c>
      <c r="N9" s="21">
        <f>(M9*F9)/((2*22.1)+M9)</f>
        <v>15.244726269158013</v>
      </c>
      <c r="O9" s="29">
        <f t="shared" si="0"/>
        <v>33.355273730841986</v>
      </c>
      <c r="P9" s="27">
        <f t="shared" si="1"/>
        <v>0.3093023255813953</v>
      </c>
      <c r="Q9" s="26">
        <f>'Update Information'!$D$9*'Lifetime Prediction Model'!L9</f>
        <v>9.7567</v>
      </c>
      <c r="R9" s="28">
        <f t="shared" si="2"/>
        <v>0.3631658245103363</v>
      </c>
      <c r="S9" s="13">
        <f>(O9/P9)</f>
        <v>107.84035867866207</v>
      </c>
      <c r="T9" s="11">
        <f t="shared" si="3"/>
        <v>2075.840358678662</v>
      </c>
    </row>
    <row r="10" spans="2:20" ht="12.75">
      <c r="B10" s="35">
        <f>Database!B13</f>
        <v>0</v>
      </c>
      <c r="C10" s="36">
        <f>Database!C13</f>
        <v>0</v>
      </c>
      <c r="D10" s="36">
        <f>Database!D13</f>
        <v>0</v>
      </c>
      <c r="E10" s="4">
        <f>Database!E13</f>
        <v>525</v>
      </c>
      <c r="F10" s="5">
        <f>Database!F13</f>
        <v>588</v>
      </c>
      <c r="G10" s="5">
        <f>Database!G13</f>
        <v>42</v>
      </c>
      <c r="H10" s="4">
        <f>Database!I13</f>
        <v>20</v>
      </c>
      <c r="I10" s="5">
        <f>Database!L13</f>
        <v>12</v>
      </c>
      <c r="J10" s="22">
        <f>Database!Q13</f>
        <v>1968</v>
      </c>
      <c r="K10" s="14">
        <f>Database!R13</f>
        <v>2011</v>
      </c>
      <c r="L10" s="31">
        <f>K10-J10</f>
        <v>43</v>
      </c>
      <c r="M10" s="44">
        <f>(H10*9.789/1000)*1.2</f>
        <v>0.234936</v>
      </c>
      <c r="N10" s="21">
        <f>(M10*F10)/((2*23.5)+M10)</f>
        <v>2.9245803995584967</v>
      </c>
      <c r="O10" s="29">
        <f t="shared" si="0"/>
        <v>39.075419600441506</v>
      </c>
      <c r="P10" s="27">
        <f t="shared" si="1"/>
        <v>0.27906976744186046</v>
      </c>
      <c r="Q10" s="26">
        <f>'Update Information'!$D$9*'Lifetime Prediction Model'!L10</f>
        <v>9.7567</v>
      </c>
      <c r="R10" s="28">
        <f t="shared" si="2"/>
        <v>0.22992405218977724</v>
      </c>
      <c r="S10" s="13">
        <f>(O10/P10)</f>
        <v>140.02025356824873</v>
      </c>
      <c r="T10" s="11">
        <f t="shared" si="3"/>
        <v>2108.020253568249</v>
      </c>
    </row>
    <row r="11" spans="2:20" ht="12.75">
      <c r="B11" s="35">
        <f>Database!B14</f>
        <v>0</v>
      </c>
      <c r="C11" s="36">
        <f>Database!C14</f>
        <v>0</v>
      </c>
      <c r="D11" s="36">
        <f>Database!D14</f>
        <v>0</v>
      </c>
      <c r="E11" s="4">
        <f>Database!E14</f>
        <v>525</v>
      </c>
      <c r="F11" s="5">
        <f>Database!F14</f>
        <v>588</v>
      </c>
      <c r="G11" s="5">
        <f>Database!G14</f>
        <v>42</v>
      </c>
      <c r="H11" s="4">
        <f>Database!I14</f>
        <v>40</v>
      </c>
      <c r="I11" s="5">
        <f>Database!L14</f>
        <v>12</v>
      </c>
      <c r="J11" s="22">
        <f>Database!Q14</f>
        <v>1968</v>
      </c>
      <c r="K11" s="14">
        <f>Database!R14</f>
        <v>2011</v>
      </c>
      <c r="L11" s="31">
        <f aca="true" t="shared" si="4" ref="L11:L19">K11-J11</f>
        <v>43</v>
      </c>
      <c r="M11" s="44">
        <f>(H11*9.789/1000)*1.2</f>
        <v>0.469872</v>
      </c>
      <c r="N11" s="21">
        <f>(M11*F11)/((2*23.5)+M11)</f>
        <v>5.8202123654346485</v>
      </c>
      <c r="O11" s="29">
        <f t="shared" si="0"/>
        <v>36.17978763456535</v>
      </c>
      <c r="P11" s="27">
        <f t="shared" si="1"/>
        <v>0.27906976744186046</v>
      </c>
      <c r="Q11" s="26">
        <f>'Update Information'!$D$9*'Lifetime Prediction Model'!L11</f>
        <v>9.7567</v>
      </c>
      <c r="R11" s="28">
        <f t="shared" si="2"/>
        <v>0.22992405218977724</v>
      </c>
      <c r="S11" s="13">
        <f>(O11/P11)</f>
        <v>129.64423902385917</v>
      </c>
      <c r="T11" s="50">
        <f t="shared" si="3"/>
        <v>2097.644239023859</v>
      </c>
    </row>
    <row r="12" spans="2:20" ht="12.75">
      <c r="B12" s="35">
        <f>Database!B15</f>
        <v>0</v>
      </c>
      <c r="C12" s="36">
        <f>Database!C15</f>
        <v>0</v>
      </c>
      <c r="D12" s="36">
        <f>Database!D15</f>
        <v>0</v>
      </c>
      <c r="E12" s="4">
        <f>Database!E15</f>
        <v>0</v>
      </c>
      <c r="F12" s="5">
        <f>Database!F15</f>
        <v>0</v>
      </c>
      <c r="G12" s="5">
        <f>Database!G15</f>
        <v>0</v>
      </c>
      <c r="H12" s="4">
        <f>Database!I15</f>
        <v>0</v>
      </c>
      <c r="I12" s="5">
        <f>Database!L15</f>
        <v>0</v>
      </c>
      <c r="J12" s="22">
        <f>Database!Q15</f>
        <v>0</v>
      </c>
      <c r="K12" s="14">
        <f>Database!R15</f>
        <v>0</v>
      </c>
      <c r="L12" s="31">
        <f t="shared" si="4"/>
        <v>0</v>
      </c>
      <c r="M12" s="44">
        <f>(H12*9.789/1000)*1.2</f>
        <v>0</v>
      </c>
      <c r="N12" s="21">
        <f>(M12*F12)/((2*23.5)+M12)</f>
        <v>0</v>
      </c>
      <c r="O12" s="29">
        <f t="shared" si="0"/>
        <v>0</v>
      </c>
      <c r="P12" s="27" t="e">
        <f t="shared" si="1"/>
        <v>#DIV/0!</v>
      </c>
      <c r="Q12" s="26">
        <f>'Update Information'!$D$9*'Lifetime Prediction Model'!L12</f>
        <v>0</v>
      </c>
      <c r="R12" s="28" t="e">
        <f t="shared" si="2"/>
        <v>#DIV/0!</v>
      </c>
      <c r="S12" s="13" t="e">
        <f>MIN(100,(O12/P12))</f>
        <v>#DIV/0!</v>
      </c>
      <c r="T12" s="11" t="e">
        <f t="shared" si="3"/>
        <v>#DIV/0!</v>
      </c>
    </row>
    <row r="13" spans="2:20" ht="12.75">
      <c r="B13" s="35">
        <f>Database!B16</f>
        <v>0</v>
      </c>
      <c r="C13" s="36">
        <f>Database!C16</f>
        <v>0</v>
      </c>
      <c r="D13" s="36">
        <f>Database!D16</f>
        <v>0</v>
      </c>
      <c r="E13" s="4">
        <f>Database!E16</f>
        <v>0</v>
      </c>
      <c r="F13" s="5">
        <f>Database!F16</f>
        <v>0</v>
      </c>
      <c r="G13" s="5">
        <f>Database!G16</f>
        <v>0</v>
      </c>
      <c r="H13" s="4">
        <f>Database!I16</f>
        <v>0</v>
      </c>
      <c r="I13" s="5">
        <f>Database!L16</f>
        <v>0</v>
      </c>
      <c r="J13" s="22">
        <f>Database!Q16</f>
        <v>0</v>
      </c>
      <c r="K13" s="14">
        <f>Database!R16</f>
        <v>0</v>
      </c>
      <c r="L13" s="31">
        <f t="shared" si="4"/>
        <v>0</v>
      </c>
      <c r="M13" s="44">
        <f>(H13*9.789/1000)*1.2</f>
        <v>0</v>
      </c>
      <c r="N13" s="21">
        <f>(M13*F13)/((2*23.5)+M13)</f>
        <v>0</v>
      </c>
      <c r="O13" s="29">
        <f t="shared" si="0"/>
        <v>0</v>
      </c>
      <c r="P13" s="27" t="e">
        <f t="shared" si="1"/>
        <v>#DIV/0!</v>
      </c>
      <c r="Q13" s="26">
        <f>'Update Information'!$D$9*'Lifetime Prediction Model'!L13</f>
        <v>0</v>
      </c>
      <c r="R13" s="28" t="e">
        <f t="shared" si="2"/>
        <v>#DIV/0!</v>
      </c>
      <c r="S13" s="13" t="e">
        <f aca="true" t="shared" si="5" ref="S13:S20">MIN(100,(O13/P13))</f>
        <v>#DIV/0!</v>
      </c>
      <c r="T13" s="50" t="e">
        <f t="shared" si="3"/>
        <v>#DIV/0!</v>
      </c>
    </row>
    <row r="14" spans="2:20" ht="12.75">
      <c r="B14" s="35">
        <f>Database!B17</f>
        <v>0</v>
      </c>
      <c r="C14" s="36">
        <f>Database!C17</f>
        <v>0</v>
      </c>
      <c r="D14" s="36">
        <f>Database!D17</f>
        <v>0</v>
      </c>
      <c r="E14" s="4">
        <f>Database!E17</f>
        <v>0</v>
      </c>
      <c r="F14" s="5">
        <f>Database!F17</f>
        <v>0</v>
      </c>
      <c r="G14" s="5">
        <f>Database!G17</f>
        <v>0</v>
      </c>
      <c r="H14" s="4">
        <f>Database!I17</f>
        <v>0</v>
      </c>
      <c r="I14" s="5">
        <f>Database!L17</f>
        <v>0</v>
      </c>
      <c r="J14" s="22">
        <f>Database!Q17</f>
        <v>0</v>
      </c>
      <c r="K14" s="14">
        <f>Database!R17</f>
        <v>0</v>
      </c>
      <c r="L14" s="31">
        <f t="shared" si="4"/>
        <v>0</v>
      </c>
      <c r="M14" s="44">
        <f>(H14*9.789/1000)*1.2</f>
        <v>0</v>
      </c>
      <c r="N14" s="21">
        <f>(M14*F14)/((2*23.5)+M14)</f>
        <v>0</v>
      </c>
      <c r="O14" s="29">
        <f t="shared" si="0"/>
        <v>0</v>
      </c>
      <c r="P14" s="27" t="e">
        <f t="shared" si="1"/>
        <v>#DIV/0!</v>
      </c>
      <c r="Q14" s="26">
        <f>'Update Information'!$D$9*'Lifetime Prediction Model'!L14</f>
        <v>0</v>
      </c>
      <c r="R14" s="28" t="e">
        <f t="shared" si="2"/>
        <v>#DIV/0!</v>
      </c>
      <c r="S14" s="13" t="e">
        <f t="shared" si="5"/>
        <v>#DIV/0!</v>
      </c>
      <c r="T14" s="50" t="e">
        <f t="shared" si="3"/>
        <v>#DIV/0!</v>
      </c>
    </row>
    <row r="15" spans="2:20" ht="12.75">
      <c r="B15" s="35">
        <f>Database!B18</f>
        <v>0</v>
      </c>
      <c r="C15" s="36">
        <f>Database!C18</f>
        <v>0</v>
      </c>
      <c r="D15" s="36">
        <f>Database!D18</f>
        <v>0</v>
      </c>
      <c r="E15" s="4">
        <f>Database!E18</f>
        <v>0</v>
      </c>
      <c r="F15" s="5">
        <f>Database!F18</f>
        <v>0</v>
      </c>
      <c r="G15" s="5">
        <f>Database!G18</f>
        <v>0</v>
      </c>
      <c r="H15" s="4">
        <f>Database!I18</f>
        <v>0</v>
      </c>
      <c r="I15" s="5">
        <f>Database!L18</f>
        <v>0</v>
      </c>
      <c r="J15" s="22">
        <f>Database!Q18</f>
        <v>0</v>
      </c>
      <c r="K15" s="14">
        <f>Database!R18</f>
        <v>0</v>
      </c>
      <c r="L15" s="31">
        <f t="shared" si="4"/>
        <v>0</v>
      </c>
      <c r="M15" s="44">
        <f>(H15*9.789/1000)*1.25</f>
        <v>0</v>
      </c>
      <c r="N15" s="21">
        <f>(M15*F15)/((2*22.5)+M15)</f>
        <v>0</v>
      </c>
      <c r="O15" s="29">
        <f t="shared" si="0"/>
        <v>0</v>
      </c>
      <c r="P15" s="27" t="e">
        <f t="shared" si="1"/>
        <v>#DIV/0!</v>
      </c>
      <c r="Q15" s="26">
        <f>'Update Information'!$D$9*'Lifetime Prediction Model'!L15</f>
        <v>0</v>
      </c>
      <c r="R15" s="28" t="e">
        <f t="shared" si="2"/>
        <v>#DIV/0!</v>
      </c>
      <c r="S15" s="13" t="e">
        <f t="shared" si="5"/>
        <v>#DIV/0!</v>
      </c>
      <c r="T15" s="11" t="e">
        <f t="shared" si="3"/>
        <v>#DIV/0!</v>
      </c>
    </row>
    <row r="16" spans="2:20" ht="12.75">
      <c r="B16" s="35">
        <f>Database!B19</f>
        <v>0</v>
      </c>
      <c r="C16" s="36">
        <f>Database!C19</f>
        <v>0</v>
      </c>
      <c r="D16" s="36">
        <f>Database!D19</f>
        <v>0</v>
      </c>
      <c r="E16" s="4">
        <f>Database!E19</f>
        <v>0</v>
      </c>
      <c r="F16" s="5">
        <f>Database!F19</f>
        <v>0</v>
      </c>
      <c r="G16" s="5">
        <f>Database!G19</f>
        <v>0</v>
      </c>
      <c r="H16" s="4">
        <f>Database!I19</f>
        <v>0</v>
      </c>
      <c r="I16" s="5">
        <f>Database!L19</f>
        <v>0</v>
      </c>
      <c r="J16" s="22">
        <f>Database!Q19</f>
        <v>0</v>
      </c>
      <c r="K16" s="14">
        <f>Database!R19</f>
        <v>0</v>
      </c>
      <c r="L16" s="31">
        <f t="shared" si="4"/>
        <v>0</v>
      </c>
      <c r="M16" s="44">
        <f>(H16*9.789/1000)*2</f>
        <v>0</v>
      </c>
      <c r="N16" s="21">
        <f>(M16*F16)/((2*18.5)+M16)</f>
        <v>0</v>
      </c>
      <c r="O16" s="29">
        <f t="shared" si="0"/>
        <v>0</v>
      </c>
      <c r="P16" s="27" t="e">
        <f t="shared" si="1"/>
        <v>#DIV/0!</v>
      </c>
      <c r="Q16" s="26">
        <f>'Update Information'!$D$9*'Lifetime Prediction Model'!L16</f>
        <v>0</v>
      </c>
      <c r="R16" s="28" t="e">
        <f t="shared" si="2"/>
        <v>#DIV/0!</v>
      </c>
      <c r="S16" s="13" t="e">
        <f t="shared" si="5"/>
        <v>#DIV/0!</v>
      </c>
      <c r="T16" s="11" t="e">
        <f t="shared" si="3"/>
        <v>#DIV/0!</v>
      </c>
    </row>
    <row r="17" spans="2:20" ht="12.75">
      <c r="B17" s="35">
        <f>Database!B20</f>
        <v>0</v>
      </c>
      <c r="C17" s="36">
        <f>Database!C20</f>
        <v>0</v>
      </c>
      <c r="D17" s="36">
        <f>Database!D20</f>
        <v>0</v>
      </c>
      <c r="E17" s="4">
        <f>Database!E20</f>
        <v>0</v>
      </c>
      <c r="F17" s="5">
        <f>Database!F20</f>
        <v>0</v>
      </c>
      <c r="G17" s="5">
        <f>Database!G20</f>
        <v>0</v>
      </c>
      <c r="H17" s="4">
        <f>Database!I20</f>
        <v>0</v>
      </c>
      <c r="I17" s="5">
        <f>Database!L20</f>
        <v>0</v>
      </c>
      <c r="J17" s="22">
        <f>Database!Q20</f>
        <v>0</v>
      </c>
      <c r="K17" s="14">
        <f>Database!R20</f>
        <v>0</v>
      </c>
      <c r="L17" s="31">
        <f t="shared" si="4"/>
        <v>0</v>
      </c>
      <c r="M17" s="44">
        <v>0.98</v>
      </c>
      <c r="N17" s="21">
        <f>(M17*F17)/((2*23.5)+M17)</f>
        <v>0</v>
      </c>
      <c r="O17" s="29">
        <f t="shared" si="0"/>
        <v>0</v>
      </c>
      <c r="P17" s="27" t="e">
        <f t="shared" si="1"/>
        <v>#DIV/0!</v>
      </c>
      <c r="Q17" s="26">
        <f>'Update Information'!$D$9*'Lifetime Prediction Model'!L17</f>
        <v>0</v>
      </c>
      <c r="R17" s="28" t="e">
        <f t="shared" si="2"/>
        <v>#DIV/0!</v>
      </c>
      <c r="S17" s="13" t="e">
        <f t="shared" si="5"/>
        <v>#DIV/0!</v>
      </c>
      <c r="T17" s="11" t="e">
        <f t="shared" si="3"/>
        <v>#DIV/0!</v>
      </c>
    </row>
    <row r="18" spans="2:20" ht="12.75">
      <c r="B18" s="35">
        <f>Database!B21</f>
        <v>0</v>
      </c>
      <c r="C18" s="36">
        <f>Database!C21</f>
        <v>0</v>
      </c>
      <c r="D18" s="36">
        <f>Database!D21</f>
        <v>0</v>
      </c>
      <c r="E18" s="4">
        <f>Database!E21</f>
        <v>0</v>
      </c>
      <c r="F18" s="5">
        <f>Database!F21</f>
        <v>0</v>
      </c>
      <c r="G18" s="5">
        <f>Database!G21</f>
        <v>0</v>
      </c>
      <c r="H18" s="4">
        <f>Database!I21</f>
        <v>0</v>
      </c>
      <c r="I18" s="5">
        <f>Database!L21</f>
        <v>0</v>
      </c>
      <c r="J18" s="22">
        <f>Database!Q21</f>
        <v>0</v>
      </c>
      <c r="K18" s="14">
        <f>Database!R21</f>
        <v>0</v>
      </c>
      <c r="L18" s="31">
        <f t="shared" si="4"/>
        <v>0</v>
      </c>
      <c r="M18" s="44">
        <f>(H18*9.789/1000)*1.25</f>
        <v>0</v>
      </c>
      <c r="N18" s="21">
        <f>(M18*F18)/((2*22.5)+M18)</f>
        <v>0</v>
      </c>
      <c r="O18" s="29">
        <f t="shared" si="0"/>
        <v>0</v>
      </c>
      <c r="P18" s="27" t="e">
        <f t="shared" si="1"/>
        <v>#DIV/0!</v>
      </c>
      <c r="Q18" s="26">
        <f>'Update Information'!$D$9*'Lifetime Prediction Model'!L18</f>
        <v>0</v>
      </c>
      <c r="R18" s="28" t="e">
        <f t="shared" si="2"/>
        <v>#DIV/0!</v>
      </c>
      <c r="S18" s="13" t="e">
        <f t="shared" si="5"/>
        <v>#DIV/0!</v>
      </c>
      <c r="T18" s="11" t="e">
        <f t="shared" si="3"/>
        <v>#DIV/0!</v>
      </c>
    </row>
    <row r="19" spans="2:20" ht="12.75">
      <c r="B19" s="35">
        <f>Database!B22</f>
        <v>0</v>
      </c>
      <c r="C19" s="36">
        <f>Database!C22</f>
        <v>0</v>
      </c>
      <c r="D19" s="36">
        <f>Database!D22</f>
        <v>0</v>
      </c>
      <c r="E19" s="4">
        <f>Database!E22</f>
        <v>0</v>
      </c>
      <c r="F19" s="5">
        <f>Database!F22</f>
        <v>0</v>
      </c>
      <c r="G19" s="5">
        <f>Database!G22</f>
        <v>0</v>
      </c>
      <c r="H19" s="4">
        <f>Database!I22</f>
        <v>0</v>
      </c>
      <c r="I19" s="5">
        <f>Database!L22</f>
        <v>0</v>
      </c>
      <c r="J19" s="22">
        <f>Database!Q22</f>
        <v>0</v>
      </c>
      <c r="K19" s="14">
        <f>Database!R22</f>
        <v>0</v>
      </c>
      <c r="L19" s="31">
        <f t="shared" si="4"/>
        <v>0</v>
      </c>
      <c r="M19" s="44">
        <f>(H19*9.789/1000)*2</f>
        <v>0</v>
      </c>
      <c r="N19" s="21">
        <f>(M19*F19)/((2*22.5)+M19)</f>
        <v>0</v>
      </c>
      <c r="O19" s="29">
        <f t="shared" si="0"/>
        <v>0</v>
      </c>
      <c r="P19" s="27" t="e">
        <f t="shared" si="1"/>
        <v>#DIV/0!</v>
      </c>
      <c r="Q19" s="26">
        <f>'Update Information'!$D$9*'Lifetime Prediction Model'!L19</f>
        <v>0</v>
      </c>
      <c r="R19" s="28" t="e">
        <f t="shared" si="2"/>
        <v>#DIV/0!</v>
      </c>
      <c r="S19" s="13" t="e">
        <f t="shared" si="5"/>
        <v>#DIV/0!</v>
      </c>
      <c r="T19" s="11" t="e">
        <f t="shared" si="3"/>
        <v>#DIV/0!</v>
      </c>
    </row>
    <row r="20" spans="2:20" ht="12.75">
      <c r="B20" s="35">
        <f>Database!B23</f>
        <v>0</v>
      </c>
      <c r="C20" s="36">
        <f>Database!C23</f>
        <v>0</v>
      </c>
      <c r="D20" s="36">
        <f>Database!D23</f>
        <v>0</v>
      </c>
      <c r="E20" s="4">
        <f>Database!E23</f>
        <v>0</v>
      </c>
      <c r="F20" s="5">
        <f>Database!F23</f>
        <v>0</v>
      </c>
      <c r="G20" s="5">
        <f>Database!G23</f>
        <v>0</v>
      </c>
      <c r="H20" s="4">
        <f>Database!I23</f>
        <v>0</v>
      </c>
      <c r="I20" s="5">
        <f>Database!L23</f>
        <v>0</v>
      </c>
      <c r="J20" s="22">
        <f>Database!Q23</f>
        <v>0</v>
      </c>
      <c r="K20" s="14">
        <f>Database!R23</f>
        <v>0</v>
      </c>
      <c r="L20" s="31">
        <f>K20-J20</f>
        <v>0</v>
      </c>
      <c r="M20" s="44">
        <v>0.98</v>
      </c>
      <c r="N20" s="21">
        <f>(M20*F20)/((2*23.5)+M20)</f>
        <v>0</v>
      </c>
      <c r="O20" s="29">
        <f t="shared" si="0"/>
        <v>0</v>
      </c>
      <c r="P20" s="27" t="e">
        <f t="shared" si="1"/>
        <v>#DIV/0!</v>
      </c>
      <c r="Q20" s="26">
        <f>'Update Information'!$D$9*'Lifetime Prediction Model'!L20</f>
        <v>0</v>
      </c>
      <c r="R20" s="28" t="e">
        <f t="shared" si="2"/>
        <v>#DIV/0!</v>
      </c>
      <c r="S20" s="13" t="e">
        <f t="shared" si="5"/>
        <v>#DIV/0!</v>
      </c>
      <c r="T20" s="11" t="e">
        <f t="shared" si="3"/>
        <v>#DIV/0!</v>
      </c>
    </row>
    <row r="21" spans="2:20" ht="12.75">
      <c r="B21" s="35"/>
      <c r="C21" s="36"/>
      <c r="D21" s="36"/>
      <c r="E21" s="4"/>
      <c r="F21" s="5"/>
      <c r="G21" s="5"/>
      <c r="H21" s="4"/>
      <c r="I21" s="5"/>
      <c r="J21" s="22"/>
      <c r="K21" s="14"/>
      <c r="L21" s="31"/>
      <c r="M21" s="44"/>
      <c r="N21" s="21"/>
      <c r="O21" s="29"/>
      <c r="P21" s="27"/>
      <c r="Q21" s="26"/>
      <c r="R21" s="28"/>
      <c r="S21" s="13"/>
      <c r="T21" s="11"/>
    </row>
    <row r="22" spans="2:20" ht="12.75">
      <c r="B22" s="35"/>
      <c r="C22" s="36"/>
      <c r="D22" s="36"/>
      <c r="E22" s="4"/>
      <c r="F22" s="5"/>
      <c r="G22" s="5"/>
      <c r="H22" s="4"/>
      <c r="I22" s="5"/>
      <c r="J22" s="22"/>
      <c r="K22" s="14"/>
      <c r="L22" s="31"/>
      <c r="M22" s="44"/>
      <c r="N22" s="21"/>
      <c r="O22" s="29"/>
      <c r="P22" s="27"/>
      <c r="Q22" s="26"/>
      <c r="R22" s="28"/>
      <c r="S22" s="13"/>
      <c r="T22" s="11"/>
    </row>
    <row r="23" spans="2:20" ht="12.75">
      <c r="B23" s="35"/>
      <c r="C23" s="36"/>
      <c r="D23" s="36"/>
      <c r="E23" s="4"/>
      <c r="F23" s="5"/>
      <c r="G23" s="5"/>
      <c r="H23" s="4"/>
      <c r="I23" s="5"/>
      <c r="J23" s="22"/>
      <c r="K23" s="14"/>
      <c r="L23" s="31"/>
      <c r="M23" s="44"/>
      <c r="N23" s="21"/>
      <c r="O23" s="29"/>
      <c r="P23" s="27"/>
      <c r="Q23" s="26"/>
      <c r="R23" s="28"/>
      <c r="S23" s="13"/>
      <c r="T23" s="11"/>
    </row>
    <row r="24" spans="2:20" ht="12.75">
      <c r="B24" s="35"/>
      <c r="C24" s="36"/>
      <c r="D24" s="36"/>
      <c r="E24" s="4"/>
      <c r="F24" s="5"/>
      <c r="G24" s="5"/>
      <c r="H24" s="4"/>
      <c r="I24" s="5"/>
      <c r="J24" s="22"/>
      <c r="K24" s="14"/>
      <c r="L24" s="31"/>
      <c r="M24" s="44"/>
      <c r="N24" s="21"/>
      <c r="O24" s="29"/>
      <c r="P24" s="27"/>
      <c r="Q24" s="26"/>
      <c r="R24" s="28"/>
      <c r="S24" s="13"/>
      <c r="T24" s="11"/>
    </row>
    <row r="25" spans="2:20" ht="12.75">
      <c r="B25" s="35"/>
      <c r="C25" s="36"/>
      <c r="D25" s="36"/>
      <c r="E25" s="4"/>
      <c r="F25" s="5"/>
      <c r="G25" s="5"/>
      <c r="H25" s="4"/>
      <c r="I25" s="5"/>
      <c r="J25" s="22"/>
      <c r="K25" s="14"/>
      <c r="L25" s="31"/>
      <c r="M25" s="44"/>
      <c r="N25" s="21"/>
      <c r="O25" s="29"/>
      <c r="P25" s="27"/>
      <c r="Q25" s="26"/>
      <c r="R25" s="28"/>
      <c r="S25" s="13"/>
      <c r="T25" s="11"/>
    </row>
    <row r="26" spans="2:20" ht="12.75">
      <c r="B26" s="35"/>
      <c r="C26" s="36"/>
      <c r="D26" s="36"/>
      <c r="E26" s="4"/>
      <c r="F26" s="5"/>
      <c r="G26" s="5"/>
      <c r="H26" s="4"/>
      <c r="I26" s="5"/>
      <c r="J26" s="22"/>
      <c r="K26" s="14"/>
      <c r="L26" s="31"/>
      <c r="M26" s="44"/>
      <c r="N26" s="21"/>
      <c r="O26" s="29"/>
      <c r="P26" s="27"/>
      <c r="Q26" s="26"/>
      <c r="R26" s="28"/>
      <c r="S26" s="13"/>
      <c r="T26" s="11"/>
    </row>
    <row r="27" spans="2:20" ht="12.75">
      <c r="B27" s="35"/>
      <c r="C27" s="36"/>
      <c r="D27" s="36"/>
      <c r="E27" s="4"/>
      <c r="F27" s="5"/>
      <c r="G27" s="5"/>
      <c r="H27" s="4"/>
      <c r="I27" s="5"/>
      <c r="J27" s="22"/>
      <c r="K27" s="14"/>
      <c r="L27" s="31"/>
      <c r="M27" s="44"/>
      <c r="N27" s="21"/>
      <c r="O27" s="29"/>
      <c r="P27" s="27"/>
      <c r="Q27" s="26"/>
      <c r="R27" s="28"/>
      <c r="S27" s="13"/>
      <c r="T27" s="11"/>
    </row>
    <row r="28" spans="2:20" ht="12.75">
      <c r="B28" s="37"/>
      <c r="C28" s="38"/>
      <c r="D28" s="38"/>
      <c r="E28" s="39"/>
      <c r="F28" s="40"/>
      <c r="G28" s="40"/>
      <c r="H28" s="39"/>
      <c r="I28" s="40"/>
      <c r="J28" s="41"/>
      <c r="K28" s="42"/>
      <c r="L28" s="43"/>
      <c r="M28" s="44"/>
      <c r="N28" s="21"/>
      <c r="O28" s="45"/>
      <c r="P28" s="46"/>
      <c r="Q28" s="47"/>
      <c r="R28" s="48"/>
      <c r="S28" s="49"/>
      <c r="T28" s="50"/>
    </row>
    <row r="29" spans="2:20" ht="12.75">
      <c r="B29" s="35"/>
      <c r="C29" s="36"/>
      <c r="D29" s="36"/>
      <c r="E29" s="4"/>
      <c r="F29" s="5"/>
      <c r="G29" s="5"/>
      <c r="H29" s="4"/>
      <c r="I29" s="5"/>
      <c r="J29" s="22"/>
      <c r="K29" s="14"/>
      <c r="L29" s="31"/>
      <c r="M29" s="32"/>
      <c r="N29" s="21"/>
      <c r="O29" s="29"/>
      <c r="P29" s="27"/>
      <c r="Q29" s="26"/>
      <c r="R29" s="28"/>
      <c r="S29" s="13"/>
      <c r="T29" s="11"/>
    </row>
    <row r="30" spans="2:20" ht="12.75">
      <c r="B30" s="37"/>
      <c r="C30" s="38"/>
      <c r="D30" s="38"/>
      <c r="E30" s="39"/>
      <c r="F30" s="40"/>
      <c r="G30" s="40"/>
      <c r="H30" s="39"/>
      <c r="I30" s="40"/>
      <c r="J30" s="41"/>
      <c r="K30" s="42"/>
      <c r="L30" s="43"/>
      <c r="M30" s="44"/>
      <c r="N30" s="21"/>
      <c r="O30" s="45"/>
      <c r="P30" s="46"/>
      <c r="Q30" s="47"/>
      <c r="R30" s="48"/>
      <c r="S30" s="49"/>
      <c r="T30" s="50"/>
    </row>
    <row r="31" spans="2:20" ht="12.75">
      <c r="B31" s="37"/>
      <c r="C31" s="38"/>
      <c r="D31" s="38"/>
      <c r="E31" s="39"/>
      <c r="F31" s="40"/>
      <c r="G31" s="40"/>
      <c r="H31" s="39"/>
      <c r="I31" s="40"/>
      <c r="J31" s="41"/>
      <c r="K31" s="42"/>
      <c r="L31" s="43"/>
      <c r="M31" s="44"/>
      <c r="N31" s="21"/>
      <c r="O31" s="45"/>
      <c r="P31" s="46"/>
      <c r="Q31" s="47"/>
      <c r="R31" s="48"/>
      <c r="S31" s="49"/>
      <c r="T31" s="50"/>
    </row>
    <row r="32" spans="2:20" ht="12.75">
      <c r="B32" s="37"/>
      <c r="C32" s="38"/>
      <c r="D32" s="38"/>
      <c r="E32" s="39"/>
      <c r="F32" s="40"/>
      <c r="G32" s="40"/>
      <c r="H32" s="39"/>
      <c r="I32" s="40"/>
      <c r="J32" s="41"/>
      <c r="K32" s="42"/>
      <c r="L32" s="43"/>
      <c r="M32" s="44"/>
      <c r="N32" s="21"/>
      <c r="O32" s="45"/>
      <c r="P32" s="46"/>
      <c r="Q32" s="47"/>
      <c r="R32" s="48"/>
      <c r="S32" s="49"/>
      <c r="T32" s="50"/>
    </row>
    <row r="33" spans="2:20" ht="12.75">
      <c r="B33" s="37"/>
      <c r="C33" s="38"/>
      <c r="D33" s="38"/>
      <c r="E33" s="39"/>
      <c r="F33" s="40"/>
      <c r="G33" s="40"/>
      <c r="H33" s="39"/>
      <c r="I33" s="40"/>
      <c r="J33" s="41"/>
      <c r="K33" s="42"/>
      <c r="L33" s="43"/>
      <c r="M33" s="44"/>
      <c r="N33" s="21"/>
      <c r="O33" s="45"/>
      <c r="P33" s="46"/>
      <c r="Q33" s="47"/>
      <c r="R33" s="48"/>
      <c r="S33" s="49"/>
      <c r="T33" s="50"/>
    </row>
    <row r="34" spans="2:20" ht="12.75">
      <c r="B34" s="37"/>
      <c r="C34" s="38"/>
      <c r="D34" s="38"/>
      <c r="E34" s="39"/>
      <c r="F34" s="40"/>
      <c r="G34" s="40"/>
      <c r="H34" s="39"/>
      <c r="I34" s="40"/>
      <c r="J34" s="41"/>
      <c r="K34" s="42"/>
      <c r="L34" s="43"/>
      <c r="M34" s="44"/>
      <c r="N34" s="21"/>
      <c r="O34" s="45"/>
      <c r="P34" s="46"/>
      <c r="Q34" s="47"/>
      <c r="R34" s="48"/>
      <c r="S34" s="49"/>
      <c r="T34" s="50"/>
    </row>
    <row r="35" spans="2:20" ht="12.75">
      <c r="B35" s="37"/>
      <c r="C35" s="38"/>
      <c r="D35" s="38"/>
      <c r="E35" s="39"/>
      <c r="F35" s="40"/>
      <c r="G35" s="40"/>
      <c r="H35" s="39"/>
      <c r="I35" s="40"/>
      <c r="J35" s="41"/>
      <c r="K35" s="42"/>
      <c r="L35" s="43"/>
      <c r="M35" s="44"/>
      <c r="N35" s="21"/>
      <c r="O35" s="45"/>
      <c r="P35" s="46"/>
      <c r="Q35" s="47"/>
      <c r="R35" s="48"/>
      <c r="S35" s="49"/>
      <c r="T35" s="50"/>
    </row>
    <row r="36" spans="2:20" ht="12.75" customHeight="1">
      <c r="B36" s="37"/>
      <c r="C36" s="38"/>
      <c r="D36" s="38"/>
      <c r="E36" s="39"/>
      <c r="F36" s="40"/>
      <c r="G36" s="40"/>
      <c r="H36" s="39"/>
      <c r="I36" s="40"/>
      <c r="J36" s="41"/>
      <c r="K36" s="42"/>
      <c r="L36" s="43"/>
      <c r="M36" s="44"/>
      <c r="N36" s="21"/>
      <c r="O36" s="45"/>
      <c r="P36" s="46"/>
      <c r="Q36" s="47"/>
      <c r="R36" s="48"/>
      <c r="S36" s="49"/>
      <c r="T36" s="50"/>
    </row>
    <row r="37" spans="2:20" ht="12.75">
      <c r="B37" s="37"/>
      <c r="C37" s="38"/>
      <c r="D37" s="38"/>
      <c r="E37" s="39"/>
      <c r="F37" s="40"/>
      <c r="G37" s="40"/>
      <c r="H37" s="39"/>
      <c r="I37" s="40"/>
      <c r="J37" s="41"/>
      <c r="K37" s="42"/>
      <c r="L37" s="43"/>
      <c r="M37" s="44"/>
      <c r="N37" s="21"/>
      <c r="O37" s="45"/>
      <c r="P37" s="46"/>
      <c r="Q37" s="47"/>
      <c r="R37" s="48"/>
      <c r="S37" s="49"/>
      <c r="T37" s="50"/>
    </row>
    <row r="38" spans="2:20" ht="12.75">
      <c r="B38" s="37"/>
      <c r="C38" s="38"/>
      <c r="D38" s="38"/>
      <c r="E38" s="39"/>
      <c r="F38" s="40"/>
      <c r="G38" s="40"/>
      <c r="H38" s="39"/>
      <c r="I38" s="40"/>
      <c r="J38" s="41"/>
      <c r="K38" s="42"/>
      <c r="L38" s="43"/>
      <c r="M38" s="44"/>
      <c r="N38" s="21"/>
      <c r="O38" s="45"/>
      <c r="P38" s="46"/>
      <c r="Q38" s="47"/>
      <c r="R38" s="48"/>
      <c r="S38" s="49"/>
      <c r="T38" s="50"/>
    </row>
    <row r="39" spans="2:20" ht="12.75">
      <c r="B39" s="37"/>
      <c r="C39" s="38"/>
      <c r="D39" s="38"/>
      <c r="E39" s="39"/>
      <c r="F39" s="40"/>
      <c r="G39" s="40"/>
      <c r="H39" s="39"/>
      <c r="I39" s="40"/>
      <c r="J39" s="41"/>
      <c r="K39" s="42"/>
      <c r="L39" s="43"/>
      <c r="M39" s="44"/>
      <c r="N39" s="21"/>
      <c r="O39" s="45"/>
      <c r="P39" s="46"/>
      <c r="Q39" s="47"/>
      <c r="R39" s="48"/>
      <c r="S39" s="49"/>
      <c r="T39" s="50"/>
    </row>
    <row r="40" spans="2:20" ht="12.75">
      <c r="B40" s="37"/>
      <c r="C40" s="38"/>
      <c r="D40" s="38"/>
      <c r="E40" s="39"/>
      <c r="F40" s="40"/>
      <c r="G40" s="40"/>
      <c r="H40" s="39"/>
      <c r="I40" s="40"/>
      <c r="J40" s="41"/>
      <c r="K40" s="42"/>
      <c r="L40" s="43"/>
      <c r="M40" s="44"/>
      <c r="N40" s="21"/>
      <c r="O40" s="45"/>
      <c r="P40" s="46"/>
      <c r="Q40" s="47"/>
      <c r="R40" s="48"/>
      <c r="S40" s="49"/>
      <c r="T40" s="50"/>
    </row>
    <row r="41" spans="2:20" ht="12.75">
      <c r="B41" s="37"/>
      <c r="C41" s="38"/>
      <c r="D41" s="38"/>
      <c r="E41" s="39"/>
      <c r="F41" s="40"/>
      <c r="G41" s="40"/>
      <c r="H41" s="39"/>
      <c r="I41" s="40"/>
      <c r="J41" s="41"/>
      <c r="K41" s="42"/>
      <c r="L41" s="43"/>
      <c r="M41" s="44"/>
      <c r="N41" s="21"/>
      <c r="O41" s="45"/>
      <c r="P41" s="46"/>
      <c r="Q41" s="47"/>
      <c r="R41" s="48"/>
      <c r="S41" s="49"/>
      <c r="T41" s="50"/>
    </row>
    <row r="42" spans="2:20" ht="12.75">
      <c r="B42" s="37"/>
      <c r="C42" s="38"/>
      <c r="D42" s="38"/>
      <c r="E42" s="39"/>
      <c r="F42" s="40"/>
      <c r="G42" s="40"/>
      <c r="H42" s="39"/>
      <c r="I42" s="40"/>
      <c r="J42" s="41"/>
      <c r="K42" s="42"/>
      <c r="L42" s="43"/>
      <c r="M42" s="44"/>
      <c r="N42" s="21"/>
      <c r="O42" s="45"/>
      <c r="P42" s="46"/>
      <c r="Q42" s="47"/>
      <c r="R42" s="48"/>
      <c r="S42" s="49"/>
      <c r="T42" s="50"/>
    </row>
    <row r="43" spans="2:20" ht="12.75">
      <c r="B43" s="37"/>
      <c r="C43" s="38"/>
      <c r="D43" s="38"/>
      <c r="E43" s="39"/>
      <c r="F43" s="40"/>
      <c r="G43" s="40"/>
      <c r="H43" s="39"/>
      <c r="I43" s="40"/>
      <c r="J43" s="41"/>
      <c r="K43" s="42"/>
      <c r="L43" s="43"/>
      <c r="M43" s="44"/>
      <c r="N43" s="21"/>
      <c r="O43" s="45"/>
      <c r="P43" s="46"/>
      <c r="Q43" s="47"/>
      <c r="R43" s="48"/>
      <c r="S43" s="49"/>
      <c r="T43" s="50"/>
    </row>
    <row r="44" spans="2:20" ht="12.75">
      <c r="B44" s="37"/>
      <c r="C44" s="38"/>
      <c r="D44" s="38"/>
      <c r="E44" s="39"/>
      <c r="F44" s="40"/>
      <c r="G44" s="40"/>
      <c r="H44" s="39"/>
      <c r="I44" s="40"/>
      <c r="J44" s="41"/>
      <c r="K44" s="42"/>
      <c r="L44" s="43"/>
      <c r="M44" s="44"/>
      <c r="N44" s="21"/>
      <c r="O44" s="45"/>
      <c r="P44" s="46"/>
      <c r="Q44" s="47"/>
      <c r="R44" s="48"/>
      <c r="S44" s="49"/>
      <c r="T44" s="50"/>
    </row>
    <row r="45" spans="2:20" ht="12.75">
      <c r="B45" s="37"/>
      <c r="C45" s="38"/>
      <c r="D45" s="38"/>
      <c r="E45" s="39"/>
      <c r="F45" s="40"/>
      <c r="G45" s="40"/>
      <c r="H45" s="39"/>
      <c r="I45" s="40"/>
      <c r="J45" s="41"/>
      <c r="K45" s="42"/>
      <c r="L45" s="43"/>
      <c r="M45" s="44"/>
      <c r="N45" s="21"/>
      <c r="O45" s="45"/>
      <c r="P45" s="46"/>
      <c r="Q45" s="47"/>
      <c r="R45" s="48"/>
      <c r="S45" s="49"/>
      <c r="T45" s="50"/>
    </row>
    <row r="46" spans="2:20" ht="12.75">
      <c r="B46" s="37"/>
      <c r="C46" s="38"/>
      <c r="D46" s="38"/>
      <c r="E46" s="39"/>
      <c r="F46" s="40"/>
      <c r="G46" s="40"/>
      <c r="H46" s="39"/>
      <c r="I46" s="40"/>
      <c r="J46" s="41"/>
      <c r="K46" s="42"/>
      <c r="L46" s="43"/>
      <c r="M46" s="44"/>
      <c r="N46" s="21"/>
      <c r="O46" s="45"/>
      <c r="P46" s="46"/>
      <c r="Q46" s="47"/>
      <c r="R46" s="48"/>
      <c r="S46" s="49"/>
      <c r="T46" s="50"/>
    </row>
    <row r="47" spans="2:20" ht="12.75">
      <c r="B47" s="37"/>
      <c r="C47" s="38"/>
      <c r="D47" s="38"/>
      <c r="E47" s="39"/>
      <c r="F47" s="40"/>
      <c r="G47" s="40"/>
      <c r="H47" s="39"/>
      <c r="I47" s="40"/>
      <c r="J47" s="41"/>
      <c r="K47" s="42"/>
      <c r="L47" s="43"/>
      <c r="M47" s="44"/>
      <c r="N47" s="21"/>
      <c r="O47" s="45"/>
      <c r="P47" s="46"/>
      <c r="Q47" s="47"/>
      <c r="R47" s="48"/>
      <c r="S47" s="49"/>
      <c r="T47" s="50"/>
    </row>
    <row r="48" spans="2:20" ht="12.75">
      <c r="B48" s="37"/>
      <c r="C48" s="38"/>
      <c r="D48" s="38"/>
      <c r="E48" s="39"/>
      <c r="F48" s="40"/>
      <c r="G48" s="40"/>
      <c r="H48" s="39"/>
      <c r="I48" s="40"/>
      <c r="J48" s="41"/>
      <c r="K48" s="42"/>
      <c r="L48" s="43"/>
      <c r="M48" s="44"/>
      <c r="N48" s="21"/>
      <c r="O48" s="45"/>
      <c r="P48" s="46"/>
      <c r="Q48" s="47"/>
      <c r="R48" s="48"/>
      <c r="S48" s="49"/>
      <c r="T48" s="50"/>
    </row>
    <row r="49" spans="2:20" ht="12.75">
      <c r="B49" s="37"/>
      <c r="C49" s="38"/>
      <c r="D49" s="38"/>
      <c r="E49" s="39"/>
      <c r="F49" s="40"/>
      <c r="G49" s="40"/>
      <c r="H49" s="39"/>
      <c r="I49" s="40"/>
      <c r="J49" s="41"/>
      <c r="K49" s="42"/>
      <c r="L49" s="43"/>
      <c r="M49" s="44"/>
      <c r="N49" s="21"/>
      <c r="O49" s="45"/>
      <c r="P49" s="46"/>
      <c r="Q49" s="47"/>
      <c r="R49" s="48"/>
      <c r="S49" s="49"/>
      <c r="T49" s="50"/>
    </row>
    <row r="50" spans="2:20" ht="12.75">
      <c r="B50" s="37"/>
      <c r="C50" s="38"/>
      <c r="D50" s="38"/>
      <c r="E50" s="39"/>
      <c r="F50" s="40"/>
      <c r="G50" s="40"/>
      <c r="H50" s="39"/>
      <c r="I50" s="40"/>
      <c r="J50" s="41"/>
      <c r="K50" s="42"/>
      <c r="L50" s="43"/>
      <c r="M50" s="44"/>
      <c r="N50" s="21"/>
      <c r="O50" s="45"/>
      <c r="P50" s="46"/>
      <c r="Q50" s="47"/>
      <c r="R50" s="48"/>
      <c r="S50" s="49"/>
      <c r="T50" s="50"/>
    </row>
    <row r="51" spans="2:20" ht="12.75">
      <c r="B51" s="37"/>
      <c r="C51" s="38"/>
      <c r="D51" s="38"/>
      <c r="E51" s="39"/>
      <c r="F51" s="40"/>
      <c r="G51" s="40"/>
      <c r="H51" s="39"/>
      <c r="I51" s="40"/>
      <c r="J51" s="41"/>
      <c r="K51" s="42"/>
      <c r="L51" s="43"/>
      <c r="M51" s="44"/>
      <c r="N51" s="21"/>
      <c r="O51" s="45"/>
      <c r="P51" s="46"/>
      <c r="Q51" s="47"/>
      <c r="R51" s="48"/>
      <c r="S51" s="49"/>
      <c r="T51" s="50"/>
    </row>
    <row r="52" spans="2:20" ht="12.75">
      <c r="B52" s="37"/>
      <c r="C52" s="38"/>
      <c r="D52" s="38"/>
      <c r="E52" s="39"/>
      <c r="F52" s="40"/>
      <c r="G52" s="40"/>
      <c r="H52" s="39"/>
      <c r="I52" s="40"/>
      <c r="J52" s="41"/>
      <c r="K52" s="42"/>
      <c r="L52" s="43"/>
      <c r="M52" s="44"/>
      <c r="N52" s="21"/>
      <c r="O52" s="45"/>
      <c r="P52" s="46"/>
      <c r="Q52" s="47"/>
      <c r="R52" s="48"/>
      <c r="S52" s="49"/>
      <c r="T52" s="50"/>
    </row>
    <row r="53" spans="2:20" ht="12.75">
      <c r="B53" s="37"/>
      <c r="C53" s="38"/>
      <c r="D53" s="38"/>
      <c r="E53" s="39"/>
      <c r="F53" s="40"/>
      <c r="G53" s="40"/>
      <c r="H53" s="39"/>
      <c r="I53" s="40"/>
      <c r="J53" s="41"/>
      <c r="K53" s="42"/>
      <c r="L53" s="43"/>
      <c r="M53" s="44"/>
      <c r="N53" s="21"/>
      <c r="O53" s="45"/>
      <c r="P53" s="46"/>
      <c r="Q53" s="47"/>
      <c r="R53" s="48"/>
      <c r="S53" s="49"/>
      <c r="T53" s="50"/>
    </row>
    <row r="54" spans="2:20" ht="12.75">
      <c r="B54" s="37"/>
      <c r="C54" s="38"/>
      <c r="D54" s="38"/>
      <c r="E54" s="39"/>
      <c r="F54" s="40"/>
      <c r="G54" s="40"/>
      <c r="H54" s="39"/>
      <c r="I54" s="40"/>
      <c r="J54" s="41"/>
      <c r="K54" s="42"/>
      <c r="L54" s="43"/>
      <c r="M54" s="44"/>
      <c r="N54" s="21"/>
      <c r="O54" s="45"/>
      <c r="P54" s="46"/>
      <c r="Q54" s="47"/>
      <c r="R54" s="48"/>
      <c r="S54" s="49"/>
      <c r="T54" s="50"/>
    </row>
    <row r="55" spans="2:20" ht="12.75">
      <c r="B55" s="37"/>
      <c r="C55" s="38"/>
      <c r="D55" s="38"/>
      <c r="E55" s="39"/>
      <c r="F55" s="40"/>
      <c r="G55" s="40"/>
      <c r="H55" s="39"/>
      <c r="I55" s="40"/>
      <c r="J55" s="41"/>
      <c r="K55" s="42"/>
      <c r="L55" s="43"/>
      <c r="M55" s="44"/>
      <c r="N55" s="21"/>
      <c r="O55" s="45"/>
      <c r="P55" s="46"/>
      <c r="Q55" s="47"/>
      <c r="R55" s="48"/>
      <c r="S55" s="49"/>
      <c r="T55" s="50"/>
    </row>
    <row r="56" spans="2:20" ht="12.75">
      <c r="B56" s="37"/>
      <c r="C56" s="38"/>
      <c r="D56" s="38"/>
      <c r="E56" s="39"/>
      <c r="F56" s="40"/>
      <c r="G56" s="40"/>
      <c r="H56" s="39"/>
      <c r="I56" s="40"/>
      <c r="J56" s="41"/>
      <c r="K56" s="42"/>
      <c r="L56" s="43"/>
      <c r="M56" s="44"/>
      <c r="N56" s="21"/>
      <c r="O56" s="45"/>
      <c r="P56" s="46"/>
      <c r="Q56" s="47"/>
      <c r="R56" s="48"/>
      <c r="S56" s="49"/>
      <c r="T56" s="50"/>
    </row>
    <row r="57" spans="2:20" ht="12.75">
      <c r="B57" s="37"/>
      <c r="C57" s="38"/>
      <c r="D57" s="38"/>
      <c r="E57" s="39"/>
      <c r="F57" s="40"/>
      <c r="G57" s="40"/>
      <c r="H57" s="39"/>
      <c r="I57" s="40"/>
      <c r="J57" s="41"/>
      <c r="K57" s="42"/>
      <c r="L57" s="43"/>
      <c r="M57" s="44"/>
      <c r="N57" s="21"/>
      <c r="O57" s="45"/>
      <c r="P57" s="46"/>
      <c r="Q57" s="47"/>
      <c r="R57" s="48"/>
      <c r="S57" s="49"/>
      <c r="T57" s="50"/>
    </row>
    <row r="58" spans="2:20" ht="12.75">
      <c r="B58" s="37"/>
      <c r="C58" s="38"/>
      <c r="D58" s="38"/>
      <c r="E58" s="39"/>
      <c r="F58" s="40"/>
      <c r="G58" s="40"/>
      <c r="H58" s="39"/>
      <c r="I58" s="40"/>
      <c r="J58" s="41"/>
      <c r="K58" s="42"/>
      <c r="L58" s="43"/>
      <c r="M58" s="44"/>
      <c r="N58" s="21"/>
      <c r="O58" s="45"/>
      <c r="P58" s="46"/>
      <c r="Q58" s="47"/>
      <c r="R58" s="48"/>
      <c r="S58" s="49"/>
      <c r="T58" s="50"/>
    </row>
    <row r="59" spans="2:20" ht="12.75">
      <c r="B59" s="37"/>
      <c r="C59" s="38"/>
      <c r="D59" s="38"/>
      <c r="E59" s="39"/>
      <c r="F59" s="40"/>
      <c r="G59" s="40"/>
      <c r="H59" s="39"/>
      <c r="I59" s="40"/>
      <c r="J59" s="41"/>
      <c r="K59" s="42"/>
      <c r="L59" s="43"/>
      <c r="M59" s="44"/>
      <c r="N59" s="21"/>
      <c r="O59" s="45"/>
      <c r="P59" s="46"/>
      <c r="Q59" s="47"/>
      <c r="R59" s="48"/>
      <c r="S59" s="49"/>
      <c r="T59" s="50"/>
    </row>
    <row r="60" spans="2:20" ht="12.75">
      <c r="B60" s="37"/>
      <c r="C60" s="38"/>
      <c r="D60" s="38"/>
      <c r="E60" s="39"/>
      <c r="F60" s="40"/>
      <c r="G60" s="40"/>
      <c r="H60" s="39"/>
      <c r="I60" s="40"/>
      <c r="J60" s="41"/>
      <c r="K60" s="42"/>
      <c r="L60" s="43"/>
      <c r="M60" s="44"/>
      <c r="N60" s="21"/>
      <c r="O60" s="45"/>
      <c r="P60" s="46"/>
      <c r="Q60" s="47"/>
      <c r="R60" s="48"/>
      <c r="S60" s="49"/>
      <c r="T60" s="50"/>
    </row>
    <row r="61" spans="2:20" ht="12.75">
      <c r="B61" s="37"/>
      <c r="C61" s="38"/>
      <c r="D61" s="38"/>
      <c r="E61" s="39"/>
      <c r="F61" s="40"/>
      <c r="G61" s="40"/>
      <c r="H61" s="39"/>
      <c r="I61" s="40"/>
      <c r="J61" s="41"/>
      <c r="K61" s="42"/>
      <c r="L61" s="43"/>
      <c r="M61" s="44"/>
      <c r="N61" s="21"/>
      <c r="O61" s="45"/>
      <c r="P61" s="46"/>
      <c r="Q61" s="47"/>
      <c r="R61" s="48"/>
      <c r="S61" s="49"/>
      <c r="T61" s="50"/>
    </row>
    <row r="62" spans="2:20" ht="12.75">
      <c r="B62" s="37"/>
      <c r="C62" s="38"/>
      <c r="D62" s="38"/>
      <c r="E62" s="39"/>
      <c r="F62" s="40"/>
      <c r="G62" s="40"/>
      <c r="H62" s="39"/>
      <c r="I62" s="40"/>
      <c r="J62" s="41"/>
      <c r="K62" s="42"/>
      <c r="L62" s="43"/>
      <c r="M62" s="44"/>
      <c r="N62" s="21"/>
      <c r="O62" s="45"/>
      <c r="P62" s="46"/>
      <c r="Q62" s="47"/>
      <c r="R62" s="48"/>
      <c r="S62" s="49"/>
      <c r="T62" s="50"/>
    </row>
    <row r="63" spans="2:20" ht="12.75">
      <c r="B63" s="37"/>
      <c r="C63" s="38"/>
      <c r="D63" s="38"/>
      <c r="E63" s="39"/>
      <c r="F63" s="40"/>
      <c r="G63" s="40"/>
      <c r="H63" s="39"/>
      <c r="I63" s="40"/>
      <c r="J63" s="41"/>
      <c r="K63" s="42"/>
      <c r="L63" s="43"/>
      <c r="M63" s="44"/>
      <c r="N63" s="21"/>
      <c r="O63" s="45"/>
      <c r="P63" s="46"/>
      <c r="Q63" s="47"/>
      <c r="R63" s="48"/>
      <c r="S63" s="49"/>
      <c r="T63" s="50"/>
    </row>
    <row r="64" spans="2:20" ht="12.75">
      <c r="B64" s="37"/>
      <c r="C64" s="38"/>
      <c r="D64" s="38"/>
      <c r="E64" s="39"/>
      <c r="F64" s="40"/>
      <c r="G64" s="40"/>
      <c r="H64" s="39"/>
      <c r="I64" s="40"/>
      <c r="J64" s="41"/>
      <c r="K64" s="42"/>
      <c r="L64" s="43"/>
      <c r="M64" s="44"/>
      <c r="N64" s="21"/>
      <c r="O64" s="45"/>
      <c r="P64" s="46"/>
      <c r="Q64" s="47"/>
      <c r="R64" s="48"/>
      <c r="S64" s="49"/>
      <c r="T64" s="50"/>
    </row>
    <row r="65" spans="2:20" ht="12.75">
      <c r="B65" s="37"/>
      <c r="C65" s="38"/>
      <c r="D65" s="38"/>
      <c r="E65" s="39"/>
      <c r="F65" s="40"/>
      <c r="G65" s="40"/>
      <c r="H65" s="39"/>
      <c r="I65" s="40"/>
      <c r="J65" s="41"/>
      <c r="K65" s="42"/>
      <c r="L65" s="43"/>
      <c r="M65" s="44"/>
      <c r="N65" s="21"/>
      <c r="O65" s="45"/>
      <c r="P65" s="46"/>
      <c r="Q65" s="47"/>
      <c r="R65" s="48"/>
      <c r="S65" s="49"/>
      <c r="T65" s="50"/>
    </row>
    <row r="66" spans="2:20" ht="12.75">
      <c r="B66" s="37"/>
      <c r="C66" s="38"/>
      <c r="D66" s="38"/>
      <c r="E66" s="39"/>
      <c r="F66" s="40"/>
      <c r="G66" s="40"/>
      <c r="H66" s="39"/>
      <c r="I66" s="40"/>
      <c r="J66" s="41"/>
      <c r="K66" s="42"/>
      <c r="L66" s="43"/>
      <c r="M66" s="44"/>
      <c r="N66" s="21"/>
      <c r="O66" s="45"/>
      <c r="P66" s="46"/>
      <c r="Q66" s="47"/>
      <c r="R66" s="48"/>
      <c r="S66" s="49"/>
      <c r="T66" s="50"/>
    </row>
    <row r="67" spans="2:20" ht="12.75">
      <c r="B67" s="37"/>
      <c r="C67" s="38"/>
      <c r="D67" s="38"/>
      <c r="E67" s="39"/>
      <c r="F67" s="40"/>
      <c r="G67" s="40"/>
      <c r="H67" s="39"/>
      <c r="I67" s="40"/>
      <c r="J67" s="41"/>
      <c r="K67" s="42"/>
      <c r="L67" s="43"/>
      <c r="M67" s="44"/>
      <c r="N67" s="21"/>
      <c r="O67" s="45"/>
      <c r="P67" s="46"/>
      <c r="Q67" s="47"/>
      <c r="R67" s="48"/>
      <c r="S67" s="49"/>
      <c r="T67" s="50"/>
    </row>
    <row r="68" spans="2:20" ht="12.75">
      <c r="B68" s="37"/>
      <c r="C68" s="38"/>
      <c r="D68" s="38"/>
      <c r="E68" s="39"/>
      <c r="F68" s="40"/>
      <c r="G68" s="40"/>
      <c r="H68" s="39"/>
      <c r="I68" s="40"/>
      <c r="J68" s="41"/>
      <c r="K68" s="42"/>
      <c r="L68" s="43"/>
      <c r="M68" s="44"/>
      <c r="N68" s="21"/>
      <c r="O68" s="45"/>
      <c r="P68" s="46"/>
      <c r="Q68" s="47"/>
      <c r="R68" s="48"/>
      <c r="S68" s="49"/>
      <c r="T68" s="50"/>
    </row>
    <row r="69" spans="2:20" ht="12.75">
      <c r="B69" s="37"/>
      <c r="C69" s="38"/>
      <c r="D69" s="38"/>
      <c r="E69" s="39"/>
      <c r="F69" s="40"/>
      <c r="G69" s="40"/>
      <c r="H69" s="39"/>
      <c r="I69" s="40"/>
      <c r="J69" s="41"/>
      <c r="K69" s="42"/>
      <c r="L69" s="43"/>
      <c r="M69" s="44"/>
      <c r="N69" s="21"/>
      <c r="O69" s="45"/>
      <c r="P69" s="46"/>
      <c r="Q69" s="47"/>
      <c r="R69" s="48"/>
      <c r="S69" s="49"/>
      <c r="T69" s="50"/>
    </row>
    <row r="70" spans="2:20" ht="12.75">
      <c r="B70" s="37"/>
      <c r="C70" s="38"/>
      <c r="D70" s="38"/>
      <c r="E70" s="39"/>
      <c r="F70" s="40"/>
      <c r="G70" s="40"/>
      <c r="H70" s="39"/>
      <c r="I70" s="40"/>
      <c r="J70" s="41"/>
      <c r="K70" s="42"/>
      <c r="L70" s="43"/>
      <c r="M70" s="44"/>
      <c r="N70" s="21"/>
      <c r="O70" s="45"/>
      <c r="P70" s="46"/>
      <c r="Q70" s="47"/>
      <c r="R70" s="48"/>
      <c r="S70" s="49"/>
      <c r="T70" s="50"/>
    </row>
    <row r="71" spans="2:20" ht="12.75">
      <c r="B71" s="37"/>
      <c r="C71" s="38"/>
      <c r="D71" s="38"/>
      <c r="E71" s="39"/>
      <c r="F71" s="40"/>
      <c r="G71" s="40"/>
      <c r="H71" s="39"/>
      <c r="I71" s="40"/>
      <c r="J71" s="41"/>
      <c r="K71" s="42"/>
      <c r="L71" s="43"/>
      <c r="M71" s="44"/>
      <c r="N71" s="21"/>
      <c r="O71" s="45"/>
      <c r="P71" s="46"/>
      <c r="Q71" s="47"/>
      <c r="R71" s="48"/>
      <c r="S71" s="49"/>
      <c r="T71" s="50"/>
    </row>
    <row r="72" spans="2:20" ht="12.75">
      <c r="B72" s="37"/>
      <c r="C72" s="38"/>
      <c r="D72" s="38"/>
      <c r="E72" s="39"/>
      <c r="F72" s="40"/>
      <c r="G72" s="40"/>
      <c r="H72" s="39"/>
      <c r="I72" s="40"/>
      <c r="J72" s="41"/>
      <c r="K72" s="42"/>
      <c r="L72" s="43"/>
      <c r="M72" s="44"/>
      <c r="N72" s="21"/>
      <c r="O72" s="45"/>
      <c r="P72" s="46"/>
      <c r="Q72" s="47"/>
      <c r="R72" s="48"/>
      <c r="S72" s="49"/>
      <c r="T72" s="50"/>
    </row>
    <row r="73" spans="2:20" ht="12.75">
      <c r="B73" s="37"/>
      <c r="C73" s="38"/>
      <c r="D73" s="38"/>
      <c r="E73" s="39"/>
      <c r="F73" s="40"/>
      <c r="G73" s="40"/>
      <c r="H73" s="39"/>
      <c r="I73" s="40"/>
      <c r="J73" s="41"/>
      <c r="K73" s="42"/>
      <c r="L73" s="43"/>
      <c r="M73" s="44"/>
      <c r="N73" s="21"/>
      <c r="O73" s="45"/>
      <c r="P73" s="46"/>
      <c r="Q73" s="47"/>
      <c r="R73" s="48"/>
      <c r="S73" s="49"/>
      <c r="T73" s="50"/>
    </row>
    <row r="74" spans="2:20" ht="12.75">
      <c r="B74" s="37"/>
      <c r="C74" s="38"/>
      <c r="D74" s="38"/>
      <c r="E74" s="39"/>
      <c r="F74" s="40"/>
      <c r="G74" s="40"/>
      <c r="H74" s="39"/>
      <c r="I74" s="40"/>
      <c r="J74" s="41"/>
      <c r="K74" s="42"/>
      <c r="L74" s="43"/>
      <c r="M74" s="44"/>
      <c r="N74" s="21"/>
      <c r="O74" s="45"/>
      <c r="P74" s="46"/>
      <c r="Q74" s="47"/>
      <c r="R74" s="48"/>
      <c r="S74" s="49"/>
      <c r="T74" s="50"/>
    </row>
    <row r="75" spans="2:20" ht="12.75">
      <c r="B75" s="37"/>
      <c r="C75" s="38"/>
      <c r="D75" s="38"/>
      <c r="E75" s="39"/>
      <c r="F75" s="40"/>
      <c r="G75" s="40"/>
      <c r="H75" s="39"/>
      <c r="I75" s="40"/>
      <c r="J75" s="41"/>
      <c r="K75" s="42"/>
      <c r="L75" s="43"/>
      <c r="M75" s="44"/>
      <c r="N75" s="21"/>
      <c r="O75" s="45"/>
      <c r="P75" s="46"/>
      <c r="Q75" s="47"/>
      <c r="R75" s="48"/>
      <c r="S75" s="49"/>
      <c r="T75" s="50"/>
    </row>
    <row r="76" spans="2:20" ht="12.75">
      <c r="B76" s="37"/>
      <c r="C76" s="38"/>
      <c r="D76" s="38"/>
      <c r="E76" s="39"/>
      <c r="F76" s="40"/>
      <c r="G76" s="40"/>
      <c r="H76" s="39"/>
      <c r="I76" s="40"/>
      <c r="J76" s="41"/>
      <c r="K76" s="42"/>
      <c r="L76" s="43"/>
      <c r="M76" s="44"/>
      <c r="N76" s="21"/>
      <c r="O76" s="45"/>
      <c r="P76" s="46"/>
      <c r="Q76" s="47"/>
      <c r="R76" s="48"/>
      <c r="S76" s="49"/>
      <c r="T76" s="50"/>
    </row>
    <row r="77" spans="2:20" ht="12.75">
      <c r="B77" s="37"/>
      <c r="C77" s="38"/>
      <c r="D77" s="38"/>
      <c r="E77" s="39"/>
      <c r="F77" s="40"/>
      <c r="G77" s="40"/>
      <c r="H77" s="39"/>
      <c r="I77" s="40"/>
      <c r="J77" s="41"/>
      <c r="K77" s="42"/>
      <c r="L77" s="43"/>
      <c r="M77" s="44"/>
      <c r="N77" s="21"/>
      <c r="O77" s="45"/>
      <c r="P77" s="46"/>
      <c r="Q77" s="47"/>
      <c r="R77" s="48"/>
      <c r="S77" s="49"/>
      <c r="T77" s="50"/>
    </row>
    <row r="78" spans="2:20" ht="12.75">
      <c r="B78" s="37"/>
      <c r="C78" s="38"/>
      <c r="D78" s="38"/>
      <c r="E78" s="39"/>
      <c r="F78" s="40"/>
      <c r="G78" s="40"/>
      <c r="H78" s="39"/>
      <c r="I78" s="40"/>
      <c r="J78" s="41"/>
      <c r="K78" s="42"/>
      <c r="L78" s="43"/>
      <c r="M78" s="44"/>
      <c r="N78" s="21"/>
      <c r="O78" s="45"/>
      <c r="P78" s="46"/>
      <c r="Q78" s="47"/>
      <c r="R78" s="48"/>
      <c r="S78" s="49"/>
      <c r="T78" s="50"/>
    </row>
    <row r="79" spans="2:20" ht="12.75">
      <c r="B79" s="37"/>
      <c r="C79" s="38"/>
      <c r="D79" s="38"/>
      <c r="E79" s="39"/>
      <c r="F79" s="40"/>
      <c r="G79" s="40"/>
      <c r="H79" s="39"/>
      <c r="I79" s="40"/>
      <c r="J79" s="41"/>
      <c r="K79" s="42"/>
      <c r="L79" s="43"/>
      <c r="M79" s="44"/>
      <c r="N79" s="21"/>
      <c r="O79" s="45"/>
      <c r="P79" s="46"/>
      <c r="Q79" s="47"/>
      <c r="R79" s="48"/>
      <c r="S79" s="49"/>
      <c r="T79" s="50"/>
    </row>
    <row r="80" spans="2:20" ht="12.75">
      <c r="B80" s="37"/>
      <c r="C80" s="38"/>
      <c r="D80" s="38"/>
      <c r="E80" s="39"/>
      <c r="F80" s="40"/>
      <c r="G80" s="40"/>
      <c r="H80" s="39"/>
      <c r="I80" s="40"/>
      <c r="J80" s="41"/>
      <c r="K80" s="42"/>
      <c r="L80" s="43"/>
      <c r="M80" s="44"/>
      <c r="N80" s="21"/>
      <c r="O80" s="45"/>
      <c r="P80" s="46"/>
      <c r="Q80" s="47"/>
      <c r="R80" s="48"/>
      <c r="S80" s="49"/>
      <c r="T80" s="50"/>
    </row>
    <row r="81" spans="2:20" ht="12.75">
      <c r="B81" s="37"/>
      <c r="C81" s="38"/>
      <c r="D81" s="38"/>
      <c r="E81" s="39"/>
      <c r="F81" s="40"/>
      <c r="G81" s="40"/>
      <c r="H81" s="39"/>
      <c r="I81" s="40"/>
      <c r="J81" s="41"/>
      <c r="K81" s="42"/>
      <c r="L81" s="43"/>
      <c r="M81" s="44"/>
      <c r="N81" s="21"/>
      <c r="O81" s="45"/>
      <c r="P81" s="46"/>
      <c r="Q81" s="47"/>
      <c r="R81" s="48"/>
      <c r="S81" s="49"/>
      <c r="T81" s="50"/>
    </row>
    <row r="82" spans="2:20" ht="12.75">
      <c r="B82" s="37"/>
      <c r="C82" s="38"/>
      <c r="D82" s="38"/>
      <c r="E82" s="39"/>
      <c r="F82" s="40"/>
      <c r="G82" s="40"/>
      <c r="H82" s="39"/>
      <c r="I82" s="40"/>
      <c r="J82" s="41"/>
      <c r="K82" s="42"/>
      <c r="L82" s="43"/>
      <c r="M82" s="44"/>
      <c r="N82" s="21"/>
      <c r="O82" s="45"/>
      <c r="P82" s="46"/>
      <c r="Q82" s="47"/>
      <c r="R82" s="48"/>
      <c r="S82" s="49"/>
      <c r="T82" s="50"/>
    </row>
    <row r="83" spans="2:20" ht="12.75">
      <c r="B83" s="37"/>
      <c r="C83" s="38"/>
      <c r="D83" s="38"/>
      <c r="E83" s="39"/>
      <c r="F83" s="40"/>
      <c r="G83" s="40"/>
      <c r="H83" s="39"/>
      <c r="I83" s="40"/>
      <c r="J83" s="41"/>
      <c r="K83" s="42"/>
      <c r="L83" s="43"/>
      <c r="M83" s="44"/>
      <c r="N83" s="21"/>
      <c r="O83" s="45"/>
      <c r="P83" s="46"/>
      <c r="Q83" s="47"/>
      <c r="R83" s="48"/>
      <c r="S83" s="49"/>
      <c r="T83" s="50"/>
    </row>
    <row r="84" spans="2:20" ht="12.75">
      <c r="B84" s="37"/>
      <c r="C84" s="38"/>
      <c r="D84" s="38"/>
      <c r="E84" s="39"/>
      <c r="F84" s="40"/>
      <c r="G84" s="40"/>
      <c r="H84" s="39"/>
      <c r="I84" s="40"/>
      <c r="J84" s="41"/>
      <c r="K84" s="42"/>
      <c r="L84" s="43"/>
      <c r="M84" s="44"/>
      <c r="N84" s="21"/>
      <c r="O84" s="45"/>
      <c r="P84" s="46"/>
      <c r="Q84" s="47"/>
      <c r="R84" s="48"/>
      <c r="S84" s="49"/>
      <c r="T84" s="50"/>
    </row>
    <row r="85" spans="2:20" ht="12.75">
      <c r="B85" s="37"/>
      <c r="C85" s="38"/>
      <c r="D85" s="38"/>
      <c r="E85" s="39"/>
      <c r="F85" s="40"/>
      <c r="G85" s="40"/>
      <c r="H85" s="39"/>
      <c r="I85" s="40"/>
      <c r="J85" s="41"/>
      <c r="K85" s="42"/>
      <c r="L85" s="43"/>
      <c r="M85" s="44"/>
      <c r="N85" s="21"/>
      <c r="O85" s="45"/>
      <c r="P85" s="46"/>
      <c r="Q85" s="47"/>
      <c r="R85" s="48"/>
      <c r="S85" s="49"/>
      <c r="T85" s="50"/>
    </row>
    <row r="86" spans="2:20" ht="12.75">
      <c r="B86" s="37"/>
      <c r="C86" s="38"/>
      <c r="D86" s="38"/>
      <c r="E86" s="39"/>
      <c r="F86" s="40"/>
      <c r="G86" s="40"/>
      <c r="H86" s="39"/>
      <c r="I86" s="40"/>
      <c r="J86" s="41"/>
      <c r="K86" s="42"/>
      <c r="L86" s="43"/>
      <c r="M86" s="44"/>
      <c r="N86" s="21"/>
      <c r="O86" s="45"/>
      <c r="P86" s="46"/>
      <c r="Q86" s="47"/>
      <c r="R86" s="48"/>
      <c r="S86" s="49"/>
      <c r="T86" s="50"/>
    </row>
    <row r="87" spans="2:20" ht="12.75">
      <c r="B87" s="37"/>
      <c r="C87" s="38"/>
      <c r="D87" s="38"/>
      <c r="E87" s="39"/>
      <c r="F87" s="40"/>
      <c r="G87" s="40"/>
      <c r="H87" s="39"/>
      <c r="I87" s="40"/>
      <c r="J87" s="41"/>
      <c r="K87" s="42"/>
      <c r="L87" s="43"/>
      <c r="M87" s="44"/>
      <c r="N87" s="21"/>
      <c r="O87" s="45"/>
      <c r="P87" s="46"/>
      <c r="Q87" s="47"/>
      <c r="R87" s="48"/>
      <c r="S87" s="49"/>
      <c r="T87" s="50"/>
    </row>
    <row r="88" spans="2:20" ht="12.75">
      <c r="B88" s="37"/>
      <c r="C88" s="38"/>
      <c r="D88" s="38"/>
      <c r="E88" s="39"/>
      <c r="F88" s="40"/>
      <c r="G88" s="40"/>
      <c r="H88" s="39"/>
      <c r="I88" s="40"/>
      <c r="J88" s="41"/>
      <c r="K88" s="42"/>
      <c r="L88" s="43"/>
      <c r="M88" s="44"/>
      <c r="N88" s="21"/>
      <c r="O88" s="45"/>
      <c r="P88" s="46"/>
      <c r="Q88" s="47"/>
      <c r="R88" s="48"/>
      <c r="S88" s="49"/>
      <c r="T88" s="50"/>
    </row>
    <row r="89" spans="2:20" ht="26.25" customHeight="1">
      <c r="B89" s="37"/>
      <c r="C89" s="38"/>
      <c r="D89" s="38"/>
      <c r="E89" s="39"/>
      <c r="F89" s="40"/>
      <c r="G89" s="40"/>
      <c r="H89" s="39"/>
      <c r="I89" s="40"/>
      <c r="J89" s="41"/>
      <c r="K89" s="42"/>
      <c r="L89" s="43"/>
      <c r="M89" s="44"/>
      <c r="N89" s="21"/>
      <c r="O89" s="45"/>
      <c r="P89" s="46"/>
      <c r="Q89" s="47"/>
      <c r="R89" s="48"/>
      <c r="S89" s="49"/>
      <c r="T89" s="50"/>
    </row>
    <row r="90" spans="2:20" ht="12.75">
      <c r="B90" s="37"/>
      <c r="C90" s="38"/>
      <c r="D90" s="38"/>
      <c r="E90" s="39"/>
      <c r="F90" s="40"/>
      <c r="G90" s="40"/>
      <c r="H90" s="39"/>
      <c r="I90" s="40"/>
      <c r="J90" s="41"/>
      <c r="K90" s="42"/>
      <c r="L90" s="43"/>
      <c r="M90" s="44"/>
      <c r="N90" s="21"/>
      <c r="O90" s="45"/>
      <c r="P90" s="46"/>
      <c r="Q90" s="47"/>
      <c r="R90" s="48"/>
      <c r="S90" s="49"/>
      <c r="T90" s="50"/>
    </row>
    <row r="91" spans="2:20" ht="12.75">
      <c r="B91" s="37"/>
      <c r="C91" s="38"/>
      <c r="D91" s="38"/>
      <c r="E91" s="39"/>
      <c r="F91" s="40"/>
      <c r="G91" s="40"/>
      <c r="H91" s="39"/>
      <c r="I91" s="40"/>
      <c r="J91" s="41"/>
      <c r="K91" s="42"/>
      <c r="L91" s="43"/>
      <c r="M91" s="44"/>
      <c r="N91" s="21"/>
      <c r="O91" s="45"/>
      <c r="P91" s="46"/>
      <c r="Q91" s="47"/>
      <c r="R91" s="48"/>
      <c r="S91" s="49"/>
      <c r="T91" s="50"/>
    </row>
    <row r="92" spans="2:20" ht="12.75">
      <c r="B92" s="37"/>
      <c r="C92" s="38"/>
      <c r="D92" s="38"/>
      <c r="E92" s="39"/>
      <c r="F92" s="40"/>
      <c r="G92" s="40"/>
      <c r="H92" s="39"/>
      <c r="I92" s="40"/>
      <c r="J92" s="41"/>
      <c r="K92" s="42"/>
      <c r="L92" s="43"/>
      <c r="M92" s="44"/>
      <c r="N92" s="21"/>
      <c r="O92" s="45"/>
      <c r="P92" s="46"/>
      <c r="Q92" s="47"/>
      <c r="R92" s="48"/>
      <c r="S92" s="49"/>
      <c r="T92" s="50"/>
    </row>
    <row r="93" spans="2:20" ht="12.75">
      <c r="B93" s="37"/>
      <c r="C93" s="38"/>
      <c r="D93" s="38"/>
      <c r="E93" s="39"/>
      <c r="F93" s="40"/>
      <c r="G93" s="40"/>
      <c r="H93" s="39"/>
      <c r="I93" s="40"/>
      <c r="J93" s="41"/>
      <c r="K93" s="42"/>
      <c r="L93" s="43"/>
      <c r="M93" s="44"/>
      <c r="N93" s="21"/>
      <c r="O93" s="45"/>
      <c r="P93" s="46"/>
      <c r="Q93" s="47"/>
      <c r="R93" s="48"/>
      <c r="S93" s="49"/>
      <c r="T93" s="50"/>
    </row>
    <row r="94" spans="2:20" ht="12.75">
      <c r="B94" s="37"/>
      <c r="C94" s="38"/>
      <c r="D94" s="38"/>
      <c r="E94" s="39"/>
      <c r="F94" s="40"/>
      <c r="G94" s="40"/>
      <c r="H94" s="39"/>
      <c r="I94" s="40"/>
      <c r="J94" s="41"/>
      <c r="K94" s="42"/>
      <c r="L94" s="43"/>
      <c r="M94" s="44"/>
      <c r="N94" s="21"/>
      <c r="O94" s="45"/>
      <c r="P94" s="46"/>
      <c r="Q94" s="47"/>
      <c r="R94" s="48"/>
      <c r="S94" s="49"/>
      <c r="T94" s="50"/>
    </row>
    <row r="95" spans="2:20" ht="12.75">
      <c r="B95" s="37"/>
      <c r="C95" s="38"/>
      <c r="D95" s="38"/>
      <c r="E95" s="39"/>
      <c r="F95" s="40"/>
      <c r="G95" s="40"/>
      <c r="H95" s="39"/>
      <c r="I95" s="40"/>
      <c r="J95" s="41"/>
      <c r="K95" s="42"/>
      <c r="L95" s="43"/>
      <c r="M95" s="44"/>
      <c r="N95" s="21"/>
      <c r="O95" s="45"/>
      <c r="P95" s="46"/>
      <c r="Q95" s="47"/>
      <c r="R95" s="48"/>
      <c r="S95" s="49"/>
      <c r="T95" s="50"/>
    </row>
    <row r="96" spans="2:20" ht="12.75">
      <c r="B96" s="37"/>
      <c r="C96" s="38"/>
      <c r="D96" s="38"/>
      <c r="E96" s="39"/>
      <c r="F96" s="40"/>
      <c r="G96" s="40"/>
      <c r="H96" s="39"/>
      <c r="I96" s="40"/>
      <c r="J96" s="41"/>
      <c r="K96" s="42"/>
      <c r="L96" s="43"/>
      <c r="M96" s="44"/>
      <c r="N96" s="21"/>
      <c r="O96" s="45"/>
      <c r="P96" s="46"/>
      <c r="Q96" s="47"/>
      <c r="R96" s="48"/>
      <c r="S96" s="49"/>
      <c r="T96" s="50"/>
    </row>
    <row r="97" spans="2:20" ht="12.75">
      <c r="B97" s="37"/>
      <c r="C97" s="38"/>
      <c r="D97" s="38"/>
      <c r="E97" s="39"/>
      <c r="F97" s="40"/>
      <c r="G97" s="40"/>
      <c r="H97" s="39"/>
      <c r="I97" s="40"/>
      <c r="J97" s="41"/>
      <c r="K97" s="42"/>
      <c r="L97" s="43"/>
      <c r="M97" s="44"/>
      <c r="N97" s="21"/>
      <c r="O97" s="45"/>
      <c r="P97" s="46"/>
      <c r="Q97" s="47"/>
      <c r="R97" s="48"/>
      <c r="S97" s="49"/>
      <c r="T97" s="50"/>
    </row>
    <row r="98" spans="2:20" ht="12.75">
      <c r="B98" s="37"/>
      <c r="C98" s="38"/>
      <c r="D98" s="38"/>
      <c r="E98" s="39"/>
      <c r="F98" s="40"/>
      <c r="G98" s="40"/>
      <c r="H98" s="39"/>
      <c r="I98" s="40"/>
      <c r="J98" s="41"/>
      <c r="K98" s="42"/>
      <c r="L98" s="43"/>
      <c r="M98" s="44"/>
      <c r="N98" s="21"/>
      <c r="O98" s="45"/>
      <c r="P98" s="46"/>
      <c r="Q98" s="47"/>
      <c r="R98" s="48"/>
      <c r="S98" s="49"/>
      <c r="T98" s="50"/>
    </row>
    <row r="99" spans="2:20" ht="12.75">
      <c r="B99" s="37"/>
      <c r="C99" s="38"/>
      <c r="D99" s="38"/>
      <c r="E99" s="39"/>
      <c r="F99" s="40"/>
      <c r="G99" s="40"/>
      <c r="H99" s="39"/>
      <c r="I99" s="40"/>
      <c r="J99" s="41"/>
      <c r="K99" s="42"/>
      <c r="L99" s="43"/>
      <c r="M99" s="44"/>
      <c r="N99" s="21"/>
      <c r="O99" s="45"/>
      <c r="P99" s="46"/>
      <c r="Q99" s="47"/>
      <c r="R99" s="48"/>
      <c r="S99" s="49"/>
      <c r="T99" s="50"/>
    </row>
    <row r="100" spans="2:20" ht="12.75">
      <c r="B100" s="37"/>
      <c r="C100" s="38"/>
      <c r="D100" s="38"/>
      <c r="E100" s="39"/>
      <c r="F100" s="40"/>
      <c r="G100" s="40"/>
      <c r="H100" s="39"/>
      <c r="I100" s="40"/>
      <c r="J100" s="41"/>
      <c r="K100" s="42"/>
      <c r="L100" s="43"/>
      <c r="M100" s="44"/>
      <c r="N100" s="21"/>
      <c r="O100" s="45"/>
      <c r="P100" s="46"/>
      <c r="Q100" s="47"/>
      <c r="R100" s="48"/>
      <c r="S100" s="49"/>
      <c r="T100" s="50"/>
    </row>
    <row r="101" spans="2:20" ht="12.75">
      <c r="B101" s="37"/>
      <c r="C101" s="38"/>
      <c r="D101" s="38"/>
      <c r="E101" s="39"/>
      <c r="F101" s="40"/>
      <c r="G101" s="40"/>
      <c r="H101" s="39"/>
      <c r="I101" s="40"/>
      <c r="J101" s="41"/>
      <c r="K101" s="42"/>
      <c r="L101" s="43"/>
      <c r="M101" s="44"/>
      <c r="N101" s="21"/>
      <c r="O101" s="45"/>
      <c r="P101" s="46"/>
      <c r="Q101" s="47"/>
      <c r="R101" s="48"/>
      <c r="S101" s="49"/>
      <c r="T101" s="50"/>
    </row>
    <row r="102" spans="2:20" ht="12.75">
      <c r="B102" s="37"/>
      <c r="C102" s="38"/>
      <c r="D102" s="38"/>
      <c r="E102" s="39"/>
      <c r="F102" s="40"/>
      <c r="G102" s="40"/>
      <c r="H102" s="39"/>
      <c r="I102" s="40"/>
      <c r="J102" s="41"/>
      <c r="K102" s="42"/>
      <c r="L102" s="43"/>
      <c r="M102" s="44"/>
      <c r="N102" s="21"/>
      <c r="O102" s="45"/>
      <c r="P102" s="46"/>
      <c r="Q102" s="47"/>
      <c r="R102" s="48"/>
      <c r="S102" s="49"/>
      <c r="T102" s="50"/>
    </row>
    <row r="103" spans="2:20" ht="12.75">
      <c r="B103" s="37"/>
      <c r="C103" s="38"/>
      <c r="D103" s="38"/>
      <c r="E103" s="39"/>
      <c r="F103" s="40"/>
      <c r="G103" s="40"/>
      <c r="H103" s="39"/>
      <c r="I103" s="40"/>
      <c r="J103" s="41"/>
      <c r="K103" s="42"/>
      <c r="L103" s="43"/>
      <c r="M103" s="44"/>
      <c r="N103" s="21"/>
      <c r="O103" s="45"/>
      <c r="P103" s="46"/>
      <c r="Q103" s="47"/>
      <c r="R103" s="48"/>
      <c r="S103" s="49"/>
      <c r="T103" s="50"/>
    </row>
    <row r="104" spans="2:20" ht="12.75">
      <c r="B104" s="37"/>
      <c r="C104" s="38"/>
      <c r="D104" s="38"/>
      <c r="E104" s="39"/>
      <c r="F104" s="40"/>
      <c r="G104" s="40"/>
      <c r="H104" s="39"/>
      <c r="I104" s="40"/>
      <c r="J104" s="41"/>
      <c r="K104" s="42"/>
      <c r="L104" s="43"/>
      <c r="M104" s="44"/>
      <c r="N104" s="21"/>
      <c r="O104" s="45"/>
      <c r="P104" s="46"/>
      <c r="Q104" s="47"/>
      <c r="R104" s="48"/>
      <c r="S104" s="49"/>
      <c r="T104" s="50"/>
    </row>
    <row r="105" spans="2:20" ht="12.75">
      <c r="B105" s="37"/>
      <c r="C105" s="38"/>
      <c r="D105" s="38"/>
      <c r="E105" s="39"/>
      <c r="F105" s="40"/>
      <c r="G105" s="40"/>
      <c r="H105" s="39"/>
      <c r="I105" s="40"/>
      <c r="J105" s="41"/>
      <c r="K105" s="42"/>
      <c r="L105" s="43"/>
      <c r="M105" s="44"/>
      <c r="N105" s="21"/>
      <c r="O105" s="45"/>
      <c r="P105" s="46"/>
      <c r="Q105" s="47"/>
      <c r="R105" s="48"/>
      <c r="S105" s="49"/>
      <c r="T105" s="50"/>
    </row>
    <row r="106" spans="2:20" ht="12.75">
      <c r="B106" s="37"/>
      <c r="C106" s="38"/>
      <c r="D106" s="38"/>
      <c r="E106" s="39"/>
      <c r="F106" s="40"/>
      <c r="G106" s="40"/>
      <c r="H106" s="39"/>
      <c r="I106" s="40"/>
      <c r="J106" s="41"/>
      <c r="K106" s="42"/>
      <c r="L106" s="43"/>
      <c r="M106" s="44"/>
      <c r="N106" s="21"/>
      <c r="O106" s="45"/>
      <c r="P106" s="46"/>
      <c r="Q106" s="47"/>
      <c r="R106" s="48"/>
      <c r="S106" s="49"/>
      <c r="T106" s="50"/>
    </row>
    <row r="107" spans="2:20" ht="12.75">
      <c r="B107" s="37"/>
      <c r="C107" s="38"/>
      <c r="D107" s="38"/>
      <c r="E107" s="39"/>
      <c r="F107" s="40"/>
      <c r="G107" s="40"/>
      <c r="H107" s="39"/>
      <c r="I107" s="40"/>
      <c r="J107" s="41"/>
      <c r="K107" s="42"/>
      <c r="L107" s="43"/>
      <c r="M107" s="44"/>
      <c r="N107" s="21"/>
      <c r="O107" s="45"/>
      <c r="P107" s="46"/>
      <c r="Q107" s="47"/>
      <c r="R107" s="48"/>
      <c r="S107" s="49"/>
      <c r="T107" s="50"/>
    </row>
    <row r="108" spans="2:20" ht="12.75">
      <c r="B108" s="37"/>
      <c r="C108" s="38"/>
      <c r="D108" s="38"/>
      <c r="E108" s="39"/>
      <c r="F108" s="40"/>
      <c r="G108" s="40"/>
      <c r="H108" s="39"/>
      <c r="I108" s="40"/>
      <c r="J108" s="41"/>
      <c r="K108" s="42"/>
      <c r="L108" s="43"/>
      <c r="M108" s="44"/>
      <c r="N108" s="21"/>
      <c r="O108" s="45"/>
      <c r="P108" s="46"/>
      <c r="Q108" s="47"/>
      <c r="R108" s="48"/>
      <c r="S108" s="49"/>
      <c r="T108" s="50"/>
    </row>
    <row r="109" spans="2:20" ht="12.75">
      <c r="B109" s="138"/>
      <c r="C109" s="139"/>
      <c r="D109" s="139"/>
      <c r="E109" s="140"/>
      <c r="F109" s="141"/>
      <c r="G109" s="141"/>
      <c r="H109" s="140"/>
      <c r="I109" s="141"/>
      <c r="J109" s="142"/>
      <c r="K109" s="143"/>
      <c r="L109" s="144"/>
      <c r="M109" s="145"/>
      <c r="N109" s="146"/>
      <c r="O109" s="147"/>
      <c r="P109" s="148"/>
      <c r="Q109" s="149"/>
      <c r="R109" s="150"/>
      <c r="S109" s="151"/>
      <c r="T109" s="152"/>
    </row>
    <row r="110" spans="2:20" ht="12.75">
      <c r="B110" s="153"/>
      <c r="C110" s="38"/>
      <c r="D110" s="38"/>
      <c r="E110" s="39"/>
      <c r="F110" s="40"/>
      <c r="G110" s="40"/>
      <c r="H110" s="39"/>
      <c r="I110" s="40"/>
      <c r="J110" s="41"/>
      <c r="K110" s="42"/>
      <c r="L110" s="43"/>
      <c r="M110" s="44"/>
      <c r="N110" s="21"/>
      <c r="O110" s="45"/>
      <c r="P110" s="46"/>
      <c r="Q110" s="47"/>
      <c r="R110" s="48"/>
      <c r="S110" s="49"/>
      <c r="T110" s="50"/>
    </row>
    <row r="111" spans="2:20" ht="12.75">
      <c r="B111" s="153"/>
      <c r="C111" s="38"/>
      <c r="D111" s="38"/>
      <c r="E111" s="39"/>
      <c r="F111" s="40"/>
      <c r="G111" s="40"/>
      <c r="H111" s="39"/>
      <c r="I111" s="40"/>
      <c r="J111" s="41"/>
      <c r="K111" s="42"/>
      <c r="L111" s="43"/>
      <c r="M111" s="44"/>
      <c r="N111" s="21"/>
      <c r="O111" s="45"/>
      <c r="P111" s="46"/>
      <c r="Q111" s="47"/>
      <c r="R111" s="48"/>
      <c r="S111" s="49"/>
      <c r="T111" s="50"/>
    </row>
    <row r="112" spans="2:20" ht="12.75">
      <c r="B112" s="153"/>
      <c r="C112" s="38"/>
      <c r="D112" s="38"/>
      <c r="E112" s="39"/>
      <c r="F112" s="40"/>
      <c r="G112" s="40"/>
      <c r="H112" s="39"/>
      <c r="I112" s="40"/>
      <c r="J112" s="41"/>
      <c r="K112" s="42"/>
      <c r="L112" s="43"/>
      <c r="M112" s="44"/>
      <c r="N112" s="21"/>
      <c r="O112" s="45"/>
      <c r="P112" s="46"/>
      <c r="Q112" s="47"/>
      <c r="R112" s="48"/>
      <c r="S112" s="49"/>
      <c r="T112" s="50"/>
    </row>
    <row r="113" spans="2:20" ht="12.75">
      <c r="B113" s="153"/>
      <c r="C113" s="38"/>
      <c r="D113" s="38"/>
      <c r="E113" s="39"/>
      <c r="F113" s="40"/>
      <c r="G113" s="40"/>
      <c r="H113" s="39"/>
      <c r="I113" s="40"/>
      <c r="J113" s="41"/>
      <c r="K113" s="42"/>
      <c r="L113" s="43"/>
      <c r="M113" s="44"/>
      <c r="N113" s="21"/>
      <c r="O113" s="45"/>
      <c r="P113" s="46"/>
      <c r="Q113" s="47"/>
      <c r="R113" s="48"/>
      <c r="S113" s="49"/>
      <c r="T113" s="50"/>
    </row>
    <row r="114" spans="2:20" ht="12.75">
      <c r="B114" s="153"/>
      <c r="C114" s="38"/>
      <c r="D114" s="38"/>
      <c r="E114" s="39"/>
      <c r="F114" s="40"/>
      <c r="G114" s="40"/>
      <c r="H114" s="39"/>
      <c r="I114" s="40"/>
      <c r="J114" s="41"/>
      <c r="K114" s="42"/>
      <c r="L114" s="43"/>
      <c r="M114" s="44"/>
      <c r="N114" s="21"/>
      <c r="O114" s="45"/>
      <c r="P114" s="46"/>
      <c r="Q114" s="47"/>
      <c r="R114" s="48"/>
      <c r="S114" s="49"/>
      <c r="T114" s="50"/>
    </row>
    <row r="115" spans="2:20" ht="12.75">
      <c r="B115" s="153"/>
      <c r="C115" s="38"/>
      <c r="D115" s="38"/>
      <c r="E115" s="39"/>
      <c r="F115" s="40"/>
      <c r="G115" s="40"/>
      <c r="H115" s="39"/>
      <c r="I115" s="40"/>
      <c r="J115" s="41"/>
      <c r="K115" s="42"/>
      <c r="L115" s="43"/>
      <c r="M115" s="44"/>
      <c r="N115" s="21"/>
      <c r="O115" s="45"/>
      <c r="P115" s="46"/>
      <c r="Q115" s="47"/>
      <c r="R115" s="48"/>
      <c r="S115" s="49"/>
      <c r="T115" s="50"/>
    </row>
    <row r="116" spans="2:20" ht="12.75">
      <c r="B116" s="153"/>
      <c r="C116" s="38"/>
      <c r="D116" s="38"/>
      <c r="E116" s="39"/>
      <c r="F116" s="40"/>
      <c r="G116" s="40"/>
      <c r="H116" s="39"/>
      <c r="I116" s="40"/>
      <c r="J116" s="41"/>
      <c r="K116" s="42"/>
      <c r="L116" s="43"/>
      <c r="M116" s="44"/>
      <c r="N116" s="21"/>
      <c r="O116" s="45"/>
      <c r="P116" s="46"/>
      <c r="Q116" s="47"/>
      <c r="R116" s="48"/>
      <c r="S116" s="49"/>
      <c r="T116" s="50"/>
    </row>
    <row r="117" spans="2:20" ht="12.75">
      <c r="B117" s="37"/>
      <c r="C117" s="38"/>
      <c r="D117" s="38"/>
      <c r="E117" s="39"/>
      <c r="F117" s="40"/>
      <c r="G117" s="40"/>
      <c r="H117" s="39"/>
      <c r="I117" s="40"/>
      <c r="J117" s="41"/>
      <c r="K117" s="42"/>
      <c r="L117" s="43"/>
      <c r="M117" s="44"/>
      <c r="N117" s="21"/>
      <c r="O117" s="45"/>
      <c r="P117" s="46"/>
      <c r="Q117" s="47"/>
      <c r="R117" s="48"/>
      <c r="S117" s="49"/>
      <c r="T117" s="50"/>
    </row>
    <row r="118" spans="2:20" ht="12.75">
      <c r="B118" s="37"/>
      <c r="C118" s="38"/>
      <c r="D118" s="38"/>
      <c r="E118" s="39"/>
      <c r="F118" s="40"/>
      <c r="G118" s="40"/>
      <c r="H118" s="39"/>
      <c r="I118" s="40"/>
      <c r="J118" s="41"/>
      <c r="K118" s="42"/>
      <c r="L118" s="43"/>
      <c r="M118" s="44"/>
      <c r="N118" s="21"/>
      <c r="O118" s="45"/>
      <c r="P118" s="46"/>
      <c r="Q118" s="47"/>
      <c r="R118" s="48"/>
      <c r="S118" s="49"/>
      <c r="T118" s="50"/>
    </row>
    <row r="119" spans="2:20" ht="12.75">
      <c r="B119" s="37"/>
      <c r="C119" s="38"/>
      <c r="D119" s="38"/>
      <c r="E119" s="39"/>
      <c r="F119" s="40"/>
      <c r="G119" s="40"/>
      <c r="H119" s="39"/>
      <c r="I119" s="40"/>
      <c r="J119" s="41"/>
      <c r="K119" s="42"/>
      <c r="L119" s="43"/>
      <c r="M119" s="44"/>
      <c r="N119" s="21"/>
      <c r="O119" s="45"/>
      <c r="P119" s="46"/>
      <c r="Q119" s="47"/>
      <c r="R119" s="48"/>
      <c r="S119" s="49"/>
      <c r="T119" s="50"/>
    </row>
    <row r="120" spans="2:4" ht="12.75">
      <c r="B120" s="51"/>
      <c r="C120" s="51"/>
      <c r="D120" s="51"/>
    </row>
  </sheetData>
  <sheetProtection sheet="1"/>
  <mergeCells count="10">
    <mergeCell ref="M3:T3"/>
    <mergeCell ref="C3:D3"/>
    <mergeCell ref="C2:E2"/>
    <mergeCell ref="S4:T4"/>
    <mergeCell ref="P4:R4"/>
    <mergeCell ref="L4:O4"/>
    <mergeCell ref="B4:K4"/>
    <mergeCell ref="O2:Q2"/>
    <mergeCell ref="R2:T2"/>
    <mergeCell ref="I2:L2"/>
  </mergeCells>
  <conditionalFormatting sqref="T6:T119">
    <cfRule type="cellIs" priority="1" dxfId="0" operator="lessThan" stopIfTrue="1">
      <formula>$K$6</formula>
    </cfRule>
  </conditionalFormatting>
  <printOptions horizontalCentered="1"/>
  <pageMargins left="0.35433070866141736" right="0.15748031496062992" top="0.67" bottom="0.7086614173228347" header="0.31496062992125984" footer="0.3937007874015748"/>
  <pageSetup fitToHeight="6" fitToWidth="1" horizontalDpi="600" verticalDpi="600" orientation="landscape" paperSize="8" scale="86" r:id="rId2"/>
  <headerFooter alignWithMargins="0">
    <oddHeader>&amp;RPage 4-2</oddHeader>
    <oddFooter>&amp;LNew Zealand Asbestos Cement Watermain Manual&amp;RAugust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Opus International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Ryan</dc:creator>
  <cp:keywords/>
  <dc:description/>
  <cp:lastModifiedBy>Amy Aldrich</cp:lastModifiedBy>
  <cp:lastPrinted>2012-05-04T01:24:50Z</cp:lastPrinted>
  <dcterms:created xsi:type="dcterms:W3CDTF">2000-06-28T21:26:10Z</dcterms:created>
  <dcterms:modified xsi:type="dcterms:W3CDTF">2014-03-11T21:24:15Z</dcterms:modified>
  <cp:category/>
  <cp:version/>
  <cp:contentType/>
  <cp:contentStatus/>
</cp:coreProperties>
</file>